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35" windowWidth="15180" windowHeight="8835" tabRatio="230"/>
  </bookViews>
  <sheets>
    <sheet name="Fahrzeugwert" sheetId="2" r:id="rId1"/>
    <sheet name="Werte" sheetId="1" state="hidden" r:id="rId2"/>
  </sheets>
  <definedNames>
    <definedName name="_xlnm.Print_Area" localSheetId="0">Fahrzeugwert!$B$2:$H$61</definedName>
    <definedName name="_xlnm.Print_Area" localSheetId="1">Werte!$B$2:$L$46</definedName>
  </definedNames>
  <calcPr calcId="145621"/>
</workbook>
</file>

<file path=xl/calcChain.xml><?xml version="1.0" encoding="utf-8"?>
<calcChain xmlns="http://schemas.openxmlformats.org/spreadsheetml/2006/main">
  <c r="U13" i="1" l="1"/>
  <c r="U14" i="1"/>
  <c r="U15" i="1"/>
  <c r="U16" i="1"/>
  <c r="U12"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5" i="1"/>
  <c r="G7" i="2"/>
  <c r="P20" i="1"/>
  <c r="P21" i="1" s="1"/>
  <c r="P22" i="1" s="1"/>
  <c r="P23" i="1" s="1"/>
  <c r="P24" i="1" s="1"/>
  <c r="P25" i="1" s="1"/>
  <c r="P26" i="1" s="1"/>
  <c r="P27" i="1" s="1"/>
  <c r="P28" i="1" s="1"/>
  <c r="P29" i="1" s="1"/>
  <c r="P30" i="1" s="1"/>
  <c r="P31" i="1" s="1"/>
  <c r="P32" i="1" s="1"/>
  <c r="P33" i="1" s="1"/>
  <c r="P34" i="1" s="1"/>
  <c r="P35" i="1" s="1"/>
  <c r="S35" i="1" s="1"/>
  <c r="D26" i="2"/>
  <c r="D27" i="2"/>
  <c r="D28" i="2"/>
  <c r="D29" i="2"/>
  <c r="Q5" i="1"/>
  <c r="Q6" i="1"/>
  <c r="Q7" i="1"/>
  <c r="Q21" i="1"/>
  <c r="Q22" i="1" s="1"/>
  <c r="Q23" i="1" s="1"/>
  <c r="Q24" i="1" s="1"/>
  <c r="Q25" i="1" s="1"/>
  <c r="Q26" i="1" s="1"/>
  <c r="Q27" i="1" s="1"/>
  <c r="Q28" i="1" s="1"/>
  <c r="Q29" i="1" s="1"/>
  <c r="Q30" i="1" s="1"/>
  <c r="Q31" i="1" s="1"/>
  <c r="Q32" i="1" s="1"/>
  <c r="Q33" i="1" s="1"/>
  <c r="Q34" i="1" s="1"/>
  <c r="Q35" i="1" s="1"/>
  <c r="P39" i="1"/>
  <c r="P40" i="1"/>
  <c r="P41" i="1"/>
  <c r="S31" i="1" l="1"/>
  <c r="S27" i="1"/>
  <c r="S23" i="1"/>
  <c r="M47" i="1"/>
  <c r="S20" i="1"/>
  <c r="S33" i="1"/>
  <c r="S29" i="1"/>
  <c r="S25" i="1"/>
  <c r="S21" i="1"/>
  <c r="S34" i="1"/>
  <c r="S32" i="1"/>
  <c r="S30" i="1"/>
  <c r="S28" i="1"/>
  <c r="S26" i="1"/>
  <c r="S24" i="1"/>
  <c r="S22" i="1"/>
  <c r="F25" i="2" l="1"/>
  <c r="D34" i="2"/>
  <c r="F24" i="2"/>
  <c r="S36" i="1"/>
  <c r="U17" i="1" l="1"/>
  <c r="Q40" i="1" s="1"/>
  <c r="F38" i="2" s="1"/>
  <c r="F26" i="2" l="1"/>
  <c r="F28" i="2"/>
  <c r="F27" i="2"/>
  <c r="F29" i="2"/>
  <c r="D23" i="2"/>
  <c r="Q41" i="1" l="1"/>
  <c r="F39" i="2" s="1"/>
  <c r="Q39" i="1"/>
  <c r="F37" i="2" s="1"/>
</calcChain>
</file>

<file path=xl/sharedStrings.xml><?xml version="1.0" encoding="utf-8"?>
<sst xmlns="http://schemas.openxmlformats.org/spreadsheetml/2006/main" count="170" uniqueCount="153">
  <si>
    <t>Modell</t>
  </si>
  <si>
    <t>ccm</t>
  </si>
  <si>
    <t>PS</t>
  </si>
  <si>
    <t>T 20</t>
  </si>
  <si>
    <t>1965-1968</t>
  </si>
  <si>
    <t>Zylinder</t>
  </si>
  <si>
    <t>Prinzip</t>
  </si>
  <si>
    <t>T 250</t>
  </si>
  <si>
    <t>1968-1972</t>
  </si>
  <si>
    <t>T 500</t>
  </si>
  <si>
    <t>1967-1975</t>
  </si>
  <si>
    <t>GT 185</t>
  </si>
  <si>
    <t>1973-1978</t>
  </si>
  <si>
    <t>GT 250</t>
  </si>
  <si>
    <t>1973-1977</t>
  </si>
  <si>
    <t>GT 250 X7</t>
  </si>
  <si>
    <t>1978-1981</t>
  </si>
  <si>
    <t>GT 500</t>
  </si>
  <si>
    <t>1976-1977</t>
  </si>
  <si>
    <t>GT 380</t>
  </si>
  <si>
    <t>1972-1978</t>
  </si>
  <si>
    <t>GT 550</t>
  </si>
  <si>
    <t>1972-1977</t>
  </si>
  <si>
    <t>GT 750</t>
  </si>
  <si>
    <t>GS 400</t>
  </si>
  <si>
    <t>1976-1983</t>
  </si>
  <si>
    <t>GS 500</t>
  </si>
  <si>
    <t>1977-1983</t>
  </si>
  <si>
    <t>GS 550</t>
  </si>
  <si>
    <t>1977-1984</t>
  </si>
  <si>
    <t>GS 750</t>
  </si>
  <si>
    <t>1977-1980</t>
  </si>
  <si>
    <t>GS 1000</t>
  </si>
  <si>
    <t>1978-1982</t>
  </si>
  <si>
    <t>GS 1000 S</t>
  </si>
  <si>
    <t>GS 850 G</t>
  </si>
  <si>
    <t>GS 400 EN Black Suzi</t>
  </si>
  <si>
    <t>GSX 750 S Katana</t>
  </si>
  <si>
    <t>1980-1984</t>
  </si>
  <si>
    <t>GSX 1100 S Katana</t>
  </si>
  <si>
    <t>RV 90</t>
  </si>
  <si>
    <t>1972-1981</t>
  </si>
  <si>
    <t>RV 125</t>
  </si>
  <si>
    <t>1973-1981</t>
  </si>
  <si>
    <t>TS 125</t>
  </si>
  <si>
    <t>1974-1978</t>
  </si>
  <si>
    <t>TS 250</t>
  </si>
  <si>
    <t>1969-1979</t>
  </si>
  <si>
    <t>SP 370</t>
  </si>
  <si>
    <t>1978-1980</t>
  </si>
  <si>
    <t>RE 5 Wankel</t>
  </si>
  <si>
    <t>1974-1977</t>
  </si>
  <si>
    <t>Zustand</t>
  </si>
  <si>
    <t>Markt</t>
  </si>
  <si>
    <t>UKPfund</t>
  </si>
  <si>
    <t>Original oder fachgerecht restauriert</t>
  </si>
  <si>
    <t>Absoluter Originalzustand</t>
  </si>
  <si>
    <t>Keine fehlenden oder zusätzlich montierten Teile</t>
  </si>
  <si>
    <t>Technik</t>
  </si>
  <si>
    <t>Originalität</t>
  </si>
  <si>
    <t>Allgemein</t>
  </si>
  <si>
    <t>Vollständigkeit</t>
  </si>
  <si>
    <t>Optik</t>
  </si>
  <si>
    <t>Ohne Mängel</t>
  </si>
  <si>
    <t>Mit Mängeln, fahrbereit</t>
  </si>
  <si>
    <t>Normale Gebrauchsspuren</t>
  </si>
  <si>
    <t>Teilrestauriert oder umgebaut</t>
  </si>
  <si>
    <t>Original, aber nicht restauriert</t>
  </si>
  <si>
    <t>Fehlende, defekte oder zusätzlich montierte Teile</t>
  </si>
  <si>
    <t>Starke Gebrauchsspuren</t>
  </si>
  <si>
    <t>Verbraucht</t>
  </si>
  <si>
    <t>Restaurierungsbedürftig</t>
  </si>
  <si>
    <t>Nicht fahrbereit, schwer zu restaurieren</t>
  </si>
  <si>
    <t>Viele fehlende und defekte Teile</t>
  </si>
  <si>
    <t>Keine fehlenden, aber zusätzlich montierte Teile</t>
  </si>
  <si>
    <t>GT 125</t>
  </si>
  <si>
    <t>1974-1980</t>
  </si>
  <si>
    <t>GT 200</t>
  </si>
  <si>
    <t>1980-1982</t>
  </si>
  <si>
    <t>C1</t>
  </si>
  <si>
    <t>C2</t>
  </si>
  <si>
    <t>C3</t>
  </si>
  <si>
    <t>Normal gebraucht</t>
  </si>
  <si>
    <t>Gut</t>
  </si>
  <si>
    <t>Unrestauriert, schlecht restauriert, zerlegt</t>
  </si>
  <si>
    <t>T 350</t>
  </si>
  <si>
    <t>Neuwertig oder besser</t>
  </si>
  <si>
    <t>T 200</t>
  </si>
  <si>
    <t>1968-1973</t>
  </si>
  <si>
    <t>SP 400</t>
  </si>
  <si>
    <t>1980-1981</t>
  </si>
  <si>
    <t>GS 650 GT</t>
  </si>
  <si>
    <t>1981-1983</t>
  </si>
  <si>
    <t>GS 650 G Katana</t>
  </si>
  <si>
    <t>Basis</t>
  </si>
  <si>
    <t>Daten</t>
  </si>
  <si>
    <t>1.</t>
  </si>
  <si>
    <t>2.</t>
  </si>
  <si>
    <t>Sehr schlechter optischer Zustand</t>
  </si>
  <si>
    <t>Gut mit leichten Gebrauchsspuren</t>
  </si>
  <si>
    <t>3.</t>
  </si>
  <si>
    <t>Modellbezeichnung</t>
  </si>
  <si>
    <t>Motor:</t>
  </si>
  <si>
    <t>Aktuelles Jahr</t>
  </si>
  <si>
    <t>Fahrzeugbeschreibung</t>
  </si>
  <si>
    <t>Verkaufszeitraum:</t>
  </si>
  <si>
    <t>Wert des Zubehörs:</t>
  </si>
  <si>
    <t>Wertsteigerungsrate</t>
  </si>
  <si>
    <t>Ohne oder nur geringste Mängel</t>
  </si>
  <si>
    <t>für klassische SUZUKI-Motorräder</t>
  </si>
  <si>
    <t>Größere Mängel, bedingt fahrbereit, reparierbar</t>
  </si>
  <si>
    <t>Nr.</t>
  </si>
  <si>
    <t>Mittlerer Zeitwert:</t>
  </si>
  <si>
    <t>Minimaler Zeitwert:</t>
  </si>
  <si>
    <t>Maximaler Zeitwert:</t>
  </si>
  <si>
    <t>Perfektes Aussehen, ohne Mängel</t>
  </si>
  <si>
    <t>Angaben zum Fahrzeug</t>
  </si>
  <si>
    <t>Erstzulassung</t>
  </si>
  <si>
    <t>Kilometerleistung</t>
  </si>
  <si>
    <t>????</t>
  </si>
  <si>
    <t>?</t>
  </si>
  <si>
    <t>H1</t>
  </si>
  <si>
    <t>H2</t>
  </si>
  <si>
    <t>H3</t>
  </si>
  <si>
    <t>Hochrechnung der Verkaufspreisspanne</t>
  </si>
  <si>
    <t>1978-1986</t>
  </si>
  <si>
    <t>XN85 Turbo</t>
  </si>
  <si>
    <t>1983-1986</t>
  </si>
  <si>
    <t>1982-1989</t>
  </si>
  <si>
    <t>DR500S</t>
  </si>
  <si>
    <t>1982-1984</t>
  </si>
  <si>
    <t>GS 550 EM Katana</t>
  </si>
  <si>
    <t>1980-1983</t>
  </si>
  <si>
    <t>GSX-R 1100</t>
  </si>
  <si>
    <t>1986-1989</t>
  </si>
  <si>
    <t>RG250</t>
  </si>
  <si>
    <t>1984-1988</t>
  </si>
  <si>
    <t>RG500</t>
  </si>
  <si>
    <t>1984-1989</t>
  </si>
  <si>
    <t>Anderes Modell</t>
  </si>
  <si>
    <t>GR 650</t>
  </si>
  <si>
    <t>GSX-R 750</t>
  </si>
  <si>
    <t>1985-1986</t>
  </si>
  <si>
    <t>Auswahl und Eingabe in gelben Zellen</t>
  </si>
  <si>
    <t>Aktuell</t>
  </si>
  <si>
    <t>Wertsteigerungsrechnung</t>
  </si>
  <si>
    <t>Auswahl</t>
  </si>
  <si>
    <t>Fahrzeugwert *</t>
  </si>
  <si>
    <t>*</t>
  </si>
  <si>
    <t>Ermittlung des Fahrzeugwertes</t>
  </si>
  <si>
    <t>4.</t>
  </si>
  <si>
    <t>Bemerkungen</t>
  </si>
  <si>
    <t>Die Werte gelten für den Verkauf zwischen Privatpersonen und sind als unverbindliche Richtwerte zu verstehen. Die Berechnung basiert auf verschiedenen Quellen und dem oben angegebenen Stand. Für Folgejahre wurde eine Wertsteigerung von 2% pro Jahr zugrunde gelegt. Für die Vollständigkeit und Richtigkeit der Angaben wird ausdrücklich keine Gewähr übernommen.
In die Spanne zwischen dem minimalen und maximalen Zeitwert gehen in der Regel wertbeeinflussende Faktoren wie z.B. Regionalfaktoren (z.B. Häufigkeit des Angebotes), unterschiedliche Serien- und Sonderausstattungen, die tatsächliche Kilometerleistung sowie der individuelle Liebhaberwert ein. Sollte das Fahrzeug nicht in der Liste aufgeführt sein, wähle "anderes Modell" und gebe unter Punkt 3 einen eigenen, möglichst realistischen Schätzwert ein.
Eine Verwendung dieser Datei ist für kommerzielle Transaktionen untersagt.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</si>
</sst>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6" formatCode="#,##0.0000"/>
    <numFmt numFmtId="167" formatCode="_-* #,##0.00&quot; %&quot;"/>
    <numFmt numFmtId="168" formatCode="#,##0.00&quot; EUR&quot;"/>
    <numFmt numFmtId="169" formatCode="#,##0&quot; KM&quot;"/>
  </numFmts>
  <fonts count="7">
    <font>
      <sz val="10"/>
      <name val="Arial"/>
    </font>
    <font>
      <b/>
      <sz val="12"/>
      <name val="Arial"/>
      <family val="2"/>
    </font>
    <font>
      <b/>
      <sz val="10"/>
      <name val="Arial"/>
      <family val="2"/>
    </font>
    <font>
      <sz val="10"/>
      <name val="Arial"/>
      <family val="2"/>
    </font>
    <font>
      <b/>
      <sz val="10"/>
      <color rgb="FFFFFF00"/>
      <name val="Arial"/>
      <family val="2"/>
    </font>
    <font>
      <sz val="9"/>
      <name val="Arial"/>
      <family val="2"/>
    </font>
    <font>
      <b/>
      <sz val="11"/>
      <name val="Arial"/>
      <family val="2"/>
    </font>
  </fonts>
  <fills count="11">
    <fill>
      <patternFill patternType="none"/>
    </fill>
    <fill>
      <patternFill patternType="gray125"/>
    </fill>
    <fill>
      <patternFill patternType="solid">
        <fgColor indexed="10"/>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rgb="FFFF0000"/>
        <bgColor indexed="64"/>
      </patternFill>
    </fill>
    <fill>
      <patternFill patternType="solid">
        <fgColor rgb="FFFFFF99"/>
        <bgColor indexed="64"/>
      </patternFill>
    </fill>
    <fill>
      <patternFill patternType="solid">
        <fgColor theme="0" tint="-0.249977111117893"/>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86">
    <xf numFmtId="0" fontId="0" fillId="0" borderId="0" xfId="0"/>
    <xf numFmtId="3" fontId="0" fillId="0" borderId="0" xfId="0" applyNumberFormat="1"/>
    <xf numFmtId="0" fontId="0" fillId="0" borderId="1" xfId="0" applyBorder="1"/>
    <xf numFmtId="3" fontId="0" fillId="0" borderId="1" xfId="0" applyNumberFormat="1" applyBorder="1"/>
    <xf numFmtId="0" fontId="0" fillId="0" borderId="2" xfId="0" applyBorder="1"/>
    <xf numFmtId="3" fontId="0" fillId="3" borderId="1" xfId="0" applyNumberFormat="1" applyFill="1" applyBorder="1"/>
    <xf numFmtId="0" fontId="0" fillId="0" borderId="0" xfId="0" applyAlignment="1">
      <alignment horizontal="right"/>
    </xf>
    <xf numFmtId="166" fontId="0" fillId="0" borderId="1" xfId="0" applyNumberFormat="1" applyFill="1" applyBorder="1"/>
    <xf numFmtId="0" fontId="1" fillId="0" borderId="0" xfId="0" applyFont="1"/>
    <xf numFmtId="0" fontId="0" fillId="0" borderId="1" xfId="0" applyNumberFormat="1" applyFill="1" applyBorder="1"/>
    <xf numFmtId="4" fontId="0" fillId="0" borderId="1" xfId="0" applyNumberFormat="1" applyFill="1" applyBorder="1"/>
    <xf numFmtId="4" fontId="0" fillId="0" borderId="1" xfId="0" applyNumberFormat="1" applyBorder="1"/>
    <xf numFmtId="3" fontId="0" fillId="0" borderId="0" xfId="0" applyNumberFormat="1" applyBorder="1"/>
    <xf numFmtId="3" fontId="0" fillId="0" borderId="1" xfId="0" applyNumberFormat="1" applyFill="1" applyBorder="1"/>
    <xf numFmtId="168" fontId="0" fillId="3" borderId="0" xfId="0" applyNumberFormat="1" applyFill="1" applyBorder="1" applyAlignment="1" applyProtection="1">
      <alignment horizontal="right"/>
      <protection locked="0"/>
    </xf>
    <xf numFmtId="14" fontId="0" fillId="3" borderId="0" xfId="0" applyNumberFormat="1" applyFill="1" applyBorder="1" applyAlignment="1" applyProtection="1">
      <alignment horizontal="left"/>
      <protection locked="0"/>
    </xf>
    <xf numFmtId="169" fontId="0" fillId="3" borderId="0" xfId="0" applyNumberFormat="1" applyFill="1" applyBorder="1" applyAlignment="1" applyProtection="1">
      <alignment horizontal="left"/>
      <protection locked="0"/>
    </xf>
    <xf numFmtId="0" fontId="0" fillId="4" borderId="0" xfId="0" applyFill="1" applyBorder="1" applyProtection="1"/>
    <xf numFmtId="2" fontId="0" fillId="0" borderId="1" xfId="0" applyNumberFormat="1" applyBorder="1"/>
    <xf numFmtId="9" fontId="0" fillId="0" borderId="1" xfId="0" applyNumberFormat="1" applyBorder="1"/>
    <xf numFmtId="9" fontId="0" fillId="5" borderId="1" xfId="0" applyNumberFormat="1" applyFill="1" applyBorder="1"/>
    <xf numFmtId="0" fontId="0" fillId="6" borderId="0" xfId="0" applyFill="1"/>
    <xf numFmtId="0" fontId="3" fillId="0" borderId="1" xfId="0" applyFont="1" applyBorder="1"/>
    <xf numFmtId="0" fontId="0" fillId="0" borderId="1" xfId="0" applyFill="1" applyBorder="1"/>
    <xf numFmtId="0" fontId="3" fillId="0" borderId="1" xfId="0" applyFont="1" applyFill="1" applyBorder="1"/>
    <xf numFmtId="3" fontId="3" fillId="0" borderId="1" xfId="0" applyNumberFormat="1" applyFont="1" applyFill="1" applyBorder="1"/>
    <xf numFmtId="3" fontId="0" fillId="0" borderId="1" xfId="0" applyNumberFormat="1" applyBorder="1" applyAlignment="1">
      <alignment horizontal="center" vertical="center"/>
    </xf>
    <xf numFmtId="167" fontId="0" fillId="3" borderId="2" xfId="0" applyNumberFormat="1" applyFill="1" applyBorder="1"/>
    <xf numFmtId="0" fontId="0" fillId="0" borderId="1" xfId="0" applyBorder="1" applyAlignment="1">
      <alignment horizontal="center" vertical="center"/>
    </xf>
    <xf numFmtId="0" fontId="0" fillId="9" borderId="2" xfId="0" applyFill="1" applyBorder="1"/>
    <xf numFmtId="0" fontId="0" fillId="9" borderId="3" xfId="0" applyFill="1" applyBorder="1"/>
    <xf numFmtId="0" fontId="0" fillId="9" borderId="4" xfId="0" applyFill="1" applyBorder="1"/>
    <xf numFmtId="0" fontId="3" fillId="9" borderId="2" xfId="0" applyFont="1" applyFill="1" applyBorder="1"/>
    <xf numFmtId="0" fontId="3" fillId="9" borderId="3" xfId="0" applyFont="1" applyFill="1" applyBorder="1"/>
    <xf numFmtId="0" fontId="3" fillId="9" borderId="3" xfId="0" applyFont="1" applyFill="1" applyBorder="1" applyAlignment="1">
      <alignment horizontal="center"/>
    </xf>
    <xf numFmtId="0" fontId="3" fillId="9" borderId="4" xfId="0" applyFont="1" applyFill="1" applyBorder="1"/>
    <xf numFmtId="0" fontId="3" fillId="9" borderId="1" xfId="0" applyFont="1" applyFill="1" applyBorder="1"/>
    <xf numFmtId="0" fontId="3" fillId="9" borderId="1" xfId="0" applyFont="1" applyFill="1" applyBorder="1" applyAlignment="1">
      <alignment horizontal="center"/>
    </xf>
    <xf numFmtId="0" fontId="0" fillId="9" borderId="13" xfId="0" applyFill="1" applyBorder="1"/>
    <xf numFmtId="0" fontId="3" fillId="9" borderId="14" xfId="0" applyFont="1" applyFill="1" applyBorder="1" applyAlignment="1">
      <alignment horizontal="center"/>
    </xf>
    <xf numFmtId="0" fontId="0" fillId="0" borderId="14" xfId="0" applyNumberFormat="1" applyFill="1" applyBorder="1"/>
    <xf numFmtId="4" fontId="0" fillId="0" borderId="14" xfId="0" applyNumberFormat="1" applyBorder="1"/>
    <xf numFmtId="0" fontId="0" fillId="0" borderId="14" xfId="0" applyBorder="1" applyAlignment="1">
      <alignment horizontal="center" vertical="center"/>
    </xf>
    <xf numFmtId="0" fontId="0" fillId="9" borderId="4" xfId="0" applyFill="1" applyBorder="1" applyAlignment="1" applyProtection="1">
      <alignment horizontal="center" vertical="center"/>
      <protection locked="0"/>
    </xf>
    <xf numFmtId="3" fontId="0" fillId="9" borderId="1" xfId="0" applyNumberFormat="1" applyFill="1" applyBorder="1"/>
    <xf numFmtId="0" fontId="0" fillId="9" borderId="14" xfId="0" applyFill="1" applyBorder="1"/>
    <xf numFmtId="0" fontId="0" fillId="0" borderId="13" xfId="0" applyBorder="1"/>
    <xf numFmtId="0" fontId="0" fillId="9" borderId="1" xfId="0" applyFill="1" applyBorder="1"/>
    <xf numFmtId="0" fontId="3" fillId="9" borderId="14" xfId="0" applyFont="1" applyFill="1" applyBorder="1"/>
    <xf numFmtId="0" fontId="0" fillId="2" borderId="0" xfId="0" applyFill="1" applyProtection="1"/>
    <xf numFmtId="0" fontId="4" fillId="7" borderId="0" xfId="0" applyFont="1" applyFill="1" applyAlignment="1" applyProtection="1">
      <alignment horizontal="center" vertical="center"/>
    </xf>
    <xf numFmtId="0" fontId="0" fillId="4" borderId="0" xfId="0" applyFill="1" applyProtection="1"/>
    <xf numFmtId="0" fontId="1" fillId="4" borderId="0" xfId="0" applyFont="1" applyFill="1" applyProtection="1"/>
    <xf numFmtId="0" fontId="3" fillId="4" borderId="0" xfId="0" applyFont="1" applyFill="1" applyProtection="1"/>
    <xf numFmtId="0" fontId="0" fillId="4" borderId="0" xfId="0" applyFill="1" applyAlignment="1" applyProtection="1">
      <alignment horizontal="right"/>
    </xf>
    <xf numFmtId="0" fontId="0" fillId="4" borderId="12" xfId="0" applyFill="1" applyBorder="1" applyProtection="1"/>
    <xf numFmtId="0" fontId="0" fillId="4" borderId="5" xfId="0" applyFill="1" applyBorder="1" applyProtection="1"/>
    <xf numFmtId="0" fontId="0" fillId="4" borderId="6" xfId="0" applyFill="1" applyBorder="1" applyProtection="1"/>
    <xf numFmtId="0" fontId="0" fillId="4" borderId="7" xfId="0" applyFill="1" applyBorder="1" applyProtection="1"/>
    <xf numFmtId="0" fontId="2" fillId="4" borderId="0" xfId="0" applyFont="1" applyFill="1" applyBorder="1" applyAlignment="1" applyProtection="1">
      <alignment vertical="center"/>
    </xf>
    <xf numFmtId="0" fontId="0" fillId="4" borderId="8" xfId="0" applyFill="1" applyBorder="1" applyProtection="1"/>
    <xf numFmtId="0" fontId="0" fillId="4" borderId="0" xfId="0" applyFill="1" applyBorder="1" applyAlignment="1" applyProtection="1">
      <alignment vertical="center"/>
    </xf>
    <xf numFmtId="0" fontId="0" fillId="4" borderId="9" xfId="0" applyFill="1" applyBorder="1" applyProtection="1"/>
    <xf numFmtId="0" fontId="0" fillId="4" borderId="10" xfId="0" applyFill="1" applyBorder="1" applyProtection="1"/>
    <xf numFmtId="0" fontId="0" fillId="4" borderId="11" xfId="0" applyFill="1" applyBorder="1" applyProtection="1"/>
    <xf numFmtId="0" fontId="3" fillId="4" borderId="10" xfId="0" applyFont="1" applyFill="1" applyBorder="1" applyAlignment="1" applyProtection="1">
      <alignment vertical="center"/>
    </xf>
    <xf numFmtId="0" fontId="0" fillId="4" borderId="10" xfId="0" applyFill="1" applyBorder="1" applyAlignment="1" applyProtection="1">
      <alignment vertical="center"/>
    </xf>
    <xf numFmtId="168" fontId="0" fillId="4" borderId="0" xfId="0" applyNumberFormat="1" applyFill="1" applyProtection="1"/>
    <xf numFmtId="0" fontId="0" fillId="4" borderId="0" xfId="0" applyFill="1" applyBorder="1" applyAlignment="1" applyProtection="1">
      <alignment horizontal="right"/>
    </xf>
    <xf numFmtId="168" fontId="0" fillId="4" borderId="0" xfId="0" applyNumberFormat="1" applyFill="1" applyBorder="1" applyAlignment="1" applyProtection="1">
      <alignment horizontal="right"/>
    </xf>
    <xf numFmtId="0" fontId="0" fillId="4" borderId="8" xfId="0" applyFill="1" applyBorder="1" applyAlignment="1" applyProtection="1">
      <alignment horizontal="left" indent="1"/>
    </xf>
    <xf numFmtId="0" fontId="3" fillId="10" borderId="0" xfId="0" applyFont="1" applyFill="1" applyProtection="1"/>
    <xf numFmtId="0" fontId="0" fillId="8" borderId="0" xfId="0" applyFill="1" applyBorder="1" applyAlignment="1" applyProtection="1">
      <alignment horizontal="left"/>
      <protection locked="0"/>
    </xf>
    <xf numFmtId="0" fontId="0" fillId="10" borderId="7" xfId="0" applyFill="1" applyBorder="1" applyProtection="1"/>
    <xf numFmtId="0" fontId="0" fillId="10" borderId="9" xfId="0" applyFill="1" applyBorder="1" applyProtection="1"/>
    <xf numFmtId="0" fontId="0" fillId="8" borderId="0" xfId="0" applyFill="1" applyBorder="1" applyAlignment="1" applyProtection="1">
      <alignment horizontal="left" vertical="top" wrapText="1"/>
      <protection locked="0"/>
    </xf>
    <xf numFmtId="0" fontId="0" fillId="0" borderId="8"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2" fillId="4" borderId="7" xfId="0" applyFont="1" applyFill="1" applyBorder="1" applyAlignment="1" applyProtection="1">
      <alignment vertical="center"/>
    </xf>
    <xf numFmtId="0" fontId="0" fillId="0" borderId="0" xfId="0" applyBorder="1" applyAlignment="1">
      <alignment horizontal="left" vertical="top" wrapText="1"/>
    </xf>
    <xf numFmtId="0" fontId="0" fillId="10" borderId="0" xfId="0" applyFill="1" applyProtection="1"/>
    <xf numFmtId="0" fontId="5" fillId="10" borderId="0" xfId="0" applyFont="1" applyFill="1" applyAlignment="1" applyProtection="1">
      <alignment horizontal="left" vertical="top" wrapText="1"/>
    </xf>
    <xf numFmtId="0" fontId="0" fillId="10" borderId="0" xfId="0" applyFill="1" applyAlignment="1">
      <alignment horizontal="left" vertical="top" wrapText="1"/>
    </xf>
    <xf numFmtId="0" fontId="5" fillId="10" borderId="0" xfId="0" applyFont="1" applyFill="1" applyAlignment="1" applyProtection="1">
      <alignment horizontal="left" vertical="top"/>
    </xf>
    <xf numFmtId="0" fontId="6" fillId="4" borderId="7" xfId="0" applyFont="1" applyFill="1" applyBorder="1" applyAlignment="1" applyProtection="1">
      <alignment vertical="center"/>
    </xf>
  </cellXfs>
  <cellStyles count="1">
    <cellStyle name="Standard" xfId="0" builtinId="0"/>
  </cellStyles>
  <dxfs count="1">
    <dxf>
      <fill>
        <patternFill patternType="none">
          <bgColor indexed="6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19050</xdr:colOff>
      <xdr:row>1</xdr:row>
      <xdr:rowOff>9525</xdr:rowOff>
    </xdr:from>
    <xdr:to>
      <xdr:col>6</xdr:col>
      <xdr:colOff>1857375</xdr:colOff>
      <xdr:row>4</xdr:row>
      <xdr:rowOff>19050</xdr:rowOff>
    </xdr:to>
    <xdr:pic>
      <xdr:nvPicPr>
        <xdr:cNvPr id="1044" name="Picture 6" descr="D:\GS-Classic\Web\Grafik_Web\gsclassicbanner.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 y="219075"/>
          <a:ext cx="49911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62"/>
  <sheetViews>
    <sheetView tabSelected="1" workbookViewId="0">
      <selection activeCell="F12" sqref="F12"/>
    </sheetView>
  </sheetViews>
  <sheetFormatPr baseColWidth="10" defaultRowHeight="12.75"/>
  <cols>
    <col min="1" max="1" width="4.42578125" style="51" customWidth="1"/>
    <col min="2" max="3" width="3.5703125" style="51" customWidth="1"/>
    <col min="4" max="4" width="18.85546875" style="51" customWidth="1"/>
    <col min="5" max="5" width="3.28515625" style="51" customWidth="1"/>
    <col min="6" max="6" width="21.5703125" style="51" customWidth="1"/>
    <col min="7" max="7" width="33.28515625" style="51" customWidth="1"/>
    <col min="8" max="8" width="3.5703125" style="51" customWidth="1"/>
    <col min="9" max="9" width="4.42578125" style="51" customWidth="1"/>
    <col min="10" max="16384" width="11.42578125" style="51"/>
  </cols>
  <sheetData>
    <row r="1" spans="1:9" ht="16.5" customHeight="1">
      <c r="A1" s="49"/>
      <c r="B1" s="49"/>
      <c r="C1" s="49"/>
      <c r="D1" s="49"/>
      <c r="E1" s="49"/>
      <c r="F1" s="50" t="s">
        <v>143</v>
      </c>
      <c r="G1" s="49"/>
      <c r="H1" s="49"/>
      <c r="I1" s="49"/>
    </row>
    <row r="2" spans="1:9">
      <c r="A2" s="49"/>
      <c r="I2" s="49"/>
    </row>
    <row r="3" spans="1:9">
      <c r="A3" s="49"/>
      <c r="I3" s="49"/>
    </row>
    <row r="4" spans="1:9">
      <c r="A4" s="49"/>
      <c r="I4" s="49"/>
    </row>
    <row r="5" spans="1:9">
      <c r="A5" s="49"/>
      <c r="I5" s="49"/>
    </row>
    <row r="6" spans="1:9" ht="15.75">
      <c r="A6" s="49"/>
      <c r="C6" s="52" t="s">
        <v>149</v>
      </c>
      <c r="I6" s="49"/>
    </row>
    <row r="7" spans="1:9">
      <c r="A7" s="49"/>
      <c r="C7" s="53" t="s">
        <v>109</v>
      </c>
      <c r="G7" s="54" t="str">
        <f>"Stand: "&amp;Werte!D2</f>
        <v>Stand: 2017</v>
      </c>
      <c r="I7" s="49"/>
    </row>
    <row r="8" spans="1:9">
      <c r="A8" s="49"/>
      <c r="I8" s="49"/>
    </row>
    <row r="9" spans="1:9">
      <c r="A9" s="49"/>
      <c r="C9" s="55"/>
      <c r="D9" s="56"/>
      <c r="E9" s="56"/>
      <c r="F9" s="56"/>
      <c r="G9" s="57"/>
      <c r="I9" s="49"/>
    </row>
    <row r="10" spans="1:9" ht="15">
      <c r="A10" s="49"/>
      <c r="C10" s="85" t="s">
        <v>96</v>
      </c>
      <c r="D10" s="59" t="s">
        <v>116</v>
      </c>
      <c r="E10" s="17"/>
      <c r="F10" s="17"/>
      <c r="G10" s="60"/>
      <c r="I10" s="49"/>
    </row>
    <row r="11" spans="1:9">
      <c r="A11" s="49"/>
      <c r="C11" s="58"/>
      <c r="D11" s="61" t="s">
        <v>101</v>
      </c>
      <c r="E11" s="17"/>
      <c r="F11" s="72" t="s">
        <v>30</v>
      </c>
      <c r="G11" s="60"/>
      <c r="I11" s="49"/>
    </row>
    <row r="12" spans="1:9">
      <c r="A12" s="49"/>
      <c r="C12" s="58"/>
      <c r="D12" s="61" t="s">
        <v>117</v>
      </c>
      <c r="E12" s="17"/>
      <c r="F12" s="15">
        <v>28856</v>
      </c>
      <c r="G12" s="60"/>
      <c r="I12" s="49"/>
    </row>
    <row r="13" spans="1:9">
      <c r="A13" s="49"/>
      <c r="C13" s="58"/>
      <c r="D13" s="61" t="s">
        <v>118</v>
      </c>
      <c r="E13" s="17"/>
      <c r="F13" s="16">
        <v>80000</v>
      </c>
      <c r="G13" s="60"/>
      <c r="I13" s="49"/>
    </row>
    <row r="14" spans="1:9">
      <c r="A14" s="49"/>
      <c r="C14" s="58"/>
      <c r="D14" s="17"/>
      <c r="E14" s="17"/>
      <c r="F14" s="17"/>
      <c r="G14" s="60"/>
      <c r="I14" s="49"/>
    </row>
    <row r="15" spans="1:9">
      <c r="A15" s="49"/>
      <c r="C15" s="58"/>
      <c r="D15" s="61" t="s">
        <v>103</v>
      </c>
      <c r="E15" s="17"/>
      <c r="F15" s="72">
        <v>2017</v>
      </c>
      <c r="G15" s="60"/>
      <c r="I15" s="49"/>
    </row>
    <row r="16" spans="1:9">
      <c r="A16" s="49"/>
      <c r="C16" s="62"/>
      <c r="D16" s="63"/>
      <c r="E16" s="63"/>
      <c r="F16" s="63"/>
      <c r="G16" s="64"/>
      <c r="I16" s="49"/>
    </row>
    <row r="17" spans="1:9" ht="6.75" customHeight="1">
      <c r="A17" s="49"/>
      <c r="C17" s="65"/>
      <c r="D17" s="66"/>
      <c r="E17" s="63"/>
      <c r="F17" s="63"/>
      <c r="G17" s="63"/>
      <c r="I17" s="49"/>
    </row>
    <row r="18" spans="1:9">
      <c r="A18" s="49"/>
      <c r="C18" s="55"/>
      <c r="D18" s="56"/>
      <c r="E18" s="56"/>
      <c r="F18" s="56"/>
      <c r="G18" s="57"/>
      <c r="I18" s="49"/>
    </row>
    <row r="19" spans="1:9" ht="15">
      <c r="A19" s="49"/>
      <c r="C19" s="85" t="s">
        <v>97</v>
      </c>
      <c r="D19" s="59" t="s">
        <v>104</v>
      </c>
      <c r="E19" s="17"/>
      <c r="F19" s="17"/>
      <c r="G19" s="60"/>
      <c r="I19" s="49"/>
    </row>
    <row r="20" spans="1:9">
      <c r="A20" s="49"/>
      <c r="C20" s="79"/>
      <c r="D20" s="61" t="s">
        <v>52</v>
      </c>
      <c r="E20" s="17"/>
      <c r="F20" s="72" t="s">
        <v>82</v>
      </c>
      <c r="G20" s="60"/>
      <c r="I20" s="49"/>
    </row>
    <row r="21" spans="1:9" ht="6.75" customHeight="1">
      <c r="A21" s="49"/>
      <c r="C21" s="79"/>
      <c r="D21" s="61"/>
      <c r="E21" s="17"/>
      <c r="F21" s="17"/>
      <c r="G21" s="60"/>
      <c r="I21" s="49"/>
    </row>
    <row r="22" spans="1:9">
      <c r="A22" s="49"/>
      <c r="C22" s="79"/>
      <c r="D22" s="17"/>
      <c r="E22" s="17"/>
      <c r="F22" s="17"/>
      <c r="G22" s="60"/>
      <c r="I22" s="49"/>
    </row>
    <row r="23" spans="1:9">
      <c r="A23" s="49"/>
      <c r="C23" s="58"/>
      <c r="D23" s="17" t="str">
        <f>"Das Fahrzeug befindet sich im Zustand "&amp;Werte!U17&amp;" mit folgenden Details:"</f>
        <v>Das Fahrzeug befindet sich im Zustand 3 mit folgenden Details:</v>
      </c>
      <c r="E23" s="17"/>
      <c r="F23" s="17"/>
      <c r="G23" s="60"/>
      <c r="I23" s="49"/>
    </row>
    <row r="24" spans="1:9">
      <c r="A24" s="49"/>
      <c r="C24" s="58"/>
      <c r="D24" s="17" t="s">
        <v>102</v>
      </c>
      <c r="E24" s="17"/>
      <c r="F24" s="17" t="str">
        <f>IF(Werte!M47=34,"",VLOOKUP(Werte!M47,Werte!A5:L46,3)&amp;" Zylinder; "&amp;VLOOKUP(Werte!M47,Werte!A5:L46,4)&amp;"-Takter; "&amp;VLOOKUP(Werte!M47,Werte!A5:L46,5)&amp;" ccm; "&amp;VLOOKUP(Werte!M47,Werte!A5:L46,6)&amp;" PS")</f>
        <v>4 Zylinder; 4-Takter; 748 ccm; 63 PS</v>
      </c>
      <c r="G24" s="60"/>
      <c r="I24" s="49"/>
    </row>
    <row r="25" spans="1:9">
      <c r="A25" s="49"/>
      <c r="C25" s="58"/>
      <c r="D25" s="17" t="s">
        <v>105</v>
      </c>
      <c r="E25" s="17"/>
      <c r="F25" s="17" t="str">
        <f>IF(Werte!M47=34,"",VLOOKUP(Werte!M47,Werte!A5:L46,7))</f>
        <v>1977-1980</v>
      </c>
      <c r="G25" s="60"/>
      <c r="I25" s="49"/>
    </row>
    <row r="26" spans="1:9">
      <c r="A26" s="49"/>
      <c r="C26" s="58"/>
      <c r="D26" s="17" t="str">
        <f>Werte!Q11&amp;":"</f>
        <v>Originalität:</v>
      </c>
      <c r="E26" s="17"/>
      <c r="F26" s="17" t="str">
        <f>VLOOKUP(Werte!U17,Werte!O10:U16,3)</f>
        <v>Original, aber nicht restauriert</v>
      </c>
      <c r="G26" s="60"/>
      <c r="I26" s="49"/>
    </row>
    <row r="27" spans="1:9">
      <c r="A27" s="49"/>
      <c r="C27" s="58"/>
      <c r="D27" s="17" t="str">
        <f>Werte!R11&amp;":"</f>
        <v>Vollständigkeit:</v>
      </c>
      <c r="E27" s="17"/>
      <c r="F27" s="17" t="str">
        <f>VLOOKUP(Werte!U17,Werte!O10:U16,4)</f>
        <v>Keine fehlenden, aber zusätzlich montierte Teile</v>
      </c>
      <c r="G27" s="60"/>
      <c r="I27" s="49"/>
    </row>
    <row r="28" spans="1:9">
      <c r="A28" s="49"/>
      <c r="C28" s="58"/>
      <c r="D28" s="17" t="str">
        <f>Werte!S11&amp;":"</f>
        <v>Technik:</v>
      </c>
      <c r="E28" s="17"/>
      <c r="F28" s="17" t="str">
        <f>VLOOKUP(Werte!U17,Werte!O10:U16,5)</f>
        <v>Mit Mängeln, fahrbereit</v>
      </c>
      <c r="G28" s="60"/>
      <c r="I28" s="49"/>
    </row>
    <row r="29" spans="1:9">
      <c r="A29" s="49"/>
      <c r="C29" s="58"/>
      <c r="D29" s="17" t="str">
        <f>Werte!T11&amp;":"</f>
        <v>Optik:</v>
      </c>
      <c r="E29" s="17"/>
      <c r="F29" s="17" t="str">
        <f>VLOOKUP(Werte!U17,Werte!O10:U16,6)</f>
        <v>Normale Gebrauchsspuren</v>
      </c>
      <c r="G29" s="60"/>
      <c r="I29" s="49"/>
    </row>
    <row r="30" spans="1:9">
      <c r="A30" s="49"/>
      <c r="C30" s="62"/>
      <c r="D30" s="63"/>
      <c r="E30" s="63"/>
      <c r="F30" s="63"/>
      <c r="G30" s="64"/>
      <c r="I30" s="49"/>
    </row>
    <row r="31" spans="1:9" ht="6.75" customHeight="1">
      <c r="A31" s="49"/>
      <c r="I31" s="49"/>
    </row>
    <row r="32" spans="1:9">
      <c r="A32" s="49"/>
      <c r="C32" s="55"/>
      <c r="D32" s="56"/>
      <c r="E32" s="56"/>
      <c r="F32" s="56"/>
      <c r="G32" s="57"/>
      <c r="I32" s="49"/>
    </row>
    <row r="33" spans="1:9" ht="15">
      <c r="A33" s="49"/>
      <c r="C33" s="85" t="s">
        <v>100</v>
      </c>
      <c r="D33" s="59" t="s">
        <v>147</v>
      </c>
      <c r="E33" s="17"/>
      <c r="F33" s="17"/>
      <c r="G33" s="60"/>
      <c r="I33" s="49"/>
    </row>
    <row r="34" spans="1:9">
      <c r="A34" s="49"/>
      <c r="C34" s="58"/>
      <c r="D34" s="17" t="str">
        <f>IF(Werte!M47=MAX(Werte!A5:A46),"Eigener Schätzwert:","")</f>
        <v/>
      </c>
      <c r="E34" s="17"/>
      <c r="F34" s="14"/>
      <c r="G34" s="60"/>
      <c r="I34" s="49"/>
    </row>
    <row r="35" spans="1:9">
      <c r="A35" s="49"/>
      <c r="C35" s="58"/>
      <c r="D35" s="17" t="s">
        <v>106</v>
      </c>
      <c r="E35" s="17"/>
      <c r="F35" s="14">
        <v>0</v>
      </c>
      <c r="G35" s="60"/>
      <c r="H35" s="67"/>
      <c r="I35" s="49"/>
    </row>
    <row r="36" spans="1:9">
      <c r="A36" s="49"/>
      <c r="C36" s="58"/>
      <c r="D36" s="17"/>
      <c r="E36" s="17"/>
      <c r="F36" s="68"/>
      <c r="G36" s="60"/>
      <c r="I36" s="49"/>
    </row>
    <row r="37" spans="1:9">
      <c r="A37" s="49"/>
      <c r="C37" s="58"/>
      <c r="D37" s="17" t="s">
        <v>114</v>
      </c>
      <c r="E37" s="17"/>
      <c r="F37" s="69">
        <f>Werte!Q39</f>
        <v>2300</v>
      </c>
      <c r="G37" s="70"/>
      <c r="I37" s="49"/>
    </row>
    <row r="38" spans="1:9">
      <c r="A38" s="49"/>
      <c r="C38" s="58"/>
      <c r="D38" s="17" t="s">
        <v>112</v>
      </c>
      <c r="E38" s="17"/>
      <c r="F38" s="69">
        <f>Werte!Q40</f>
        <v>1900</v>
      </c>
      <c r="G38" s="60"/>
      <c r="I38" s="49"/>
    </row>
    <row r="39" spans="1:9">
      <c r="A39" s="49"/>
      <c r="C39" s="58"/>
      <c r="D39" s="17" t="s">
        <v>113</v>
      </c>
      <c r="E39" s="17"/>
      <c r="F39" s="69">
        <f>Werte!Q41</f>
        <v>1300</v>
      </c>
      <c r="G39" s="60"/>
      <c r="I39" s="49"/>
    </row>
    <row r="40" spans="1:9">
      <c r="A40" s="49"/>
      <c r="C40" s="62"/>
      <c r="D40" s="63"/>
      <c r="E40" s="63"/>
      <c r="F40" s="63"/>
      <c r="G40" s="64"/>
      <c r="I40" s="49"/>
    </row>
    <row r="41" spans="1:9" ht="6.75" customHeight="1">
      <c r="A41" s="49"/>
      <c r="I41" s="49"/>
    </row>
    <row r="42" spans="1:9">
      <c r="A42" s="49"/>
      <c r="C42" s="55"/>
      <c r="D42" s="56"/>
      <c r="E42" s="56"/>
      <c r="F42" s="56"/>
      <c r="G42" s="57"/>
      <c r="I42" s="49"/>
    </row>
    <row r="43" spans="1:9" ht="15">
      <c r="A43" s="49"/>
      <c r="C43" s="85" t="s">
        <v>150</v>
      </c>
      <c r="D43" s="59" t="s">
        <v>151</v>
      </c>
      <c r="E43" s="17"/>
      <c r="F43" s="17"/>
      <c r="G43" s="60"/>
      <c r="I43" s="49"/>
    </row>
    <row r="44" spans="1:9">
      <c r="A44" s="49"/>
      <c r="C44" s="73"/>
      <c r="D44" s="75"/>
      <c r="E44" s="80"/>
      <c r="F44" s="80"/>
      <c r="G44" s="76"/>
      <c r="I44" s="49"/>
    </row>
    <row r="45" spans="1:9">
      <c r="A45" s="49"/>
      <c r="C45" s="73"/>
      <c r="D45" s="80"/>
      <c r="E45" s="80"/>
      <c r="F45" s="80"/>
      <c r="G45" s="76"/>
      <c r="I45" s="49"/>
    </row>
    <row r="46" spans="1:9">
      <c r="A46" s="49"/>
      <c r="C46" s="73"/>
      <c r="D46" s="80"/>
      <c r="E46" s="80"/>
      <c r="F46" s="80"/>
      <c r="G46" s="76"/>
      <c r="I46" s="49"/>
    </row>
    <row r="47" spans="1:9">
      <c r="A47" s="49"/>
      <c r="C47" s="73"/>
      <c r="D47" s="80"/>
      <c r="E47" s="80"/>
      <c r="F47" s="80"/>
      <c r="G47" s="76"/>
      <c r="I47" s="49"/>
    </row>
    <row r="48" spans="1:9">
      <c r="A48" s="49"/>
      <c r="C48" s="74"/>
      <c r="D48" s="77"/>
      <c r="E48" s="77"/>
      <c r="F48" s="77"/>
      <c r="G48" s="78"/>
      <c r="I48" s="49"/>
    </row>
    <row r="49" spans="1:9" ht="6.75" customHeight="1">
      <c r="A49" s="49"/>
      <c r="I49" s="49"/>
    </row>
    <row r="50" spans="1:9">
      <c r="A50" s="49"/>
      <c r="B50" s="81"/>
      <c r="C50" s="71" t="s">
        <v>148</v>
      </c>
      <c r="D50" s="82" t="s">
        <v>152</v>
      </c>
      <c r="E50" s="83"/>
      <c r="F50" s="83"/>
      <c r="G50" s="83"/>
      <c r="H50" s="81"/>
      <c r="I50" s="49"/>
    </row>
    <row r="51" spans="1:9">
      <c r="A51" s="49"/>
      <c r="B51" s="81"/>
      <c r="C51" s="84"/>
      <c r="D51" s="83"/>
      <c r="E51" s="83"/>
      <c r="F51" s="83"/>
      <c r="G51" s="83"/>
      <c r="H51" s="81"/>
      <c r="I51" s="49"/>
    </row>
    <row r="52" spans="1:9">
      <c r="A52" s="49"/>
      <c r="B52" s="81"/>
      <c r="C52" s="84"/>
      <c r="D52" s="83"/>
      <c r="E52" s="83"/>
      <c r="F52" s="83"/>
      <c r="G52" s="83"/>
      <c r="H52" s="81"/>
      <c r="I52" s="49"/>
    </row>
    <row r="53" spans="1:9">
      <c r="A53" s="49"/>
      <c r="B53" s="81"/>
      <c r="C53" s="84"/>
      <c r="D53" s="83"/>
      <c r="E53" s="83"/>
      <c r="F53" s="83"/>
      <c r="G53" s="83"/>
      <c r="H53" s="81"/>
      <c r="I53" s="49"/>
    </row>
    <row r="54" spans="1:9">
      <c r="A54" s="49"/>
      <c r="B54" s="81"/>
      <c r="C54" s="84"/>
      <c r="D54" s="83"/>
      <c r="E54" s="83"/>
      <c r="F54" s="83"/>
      <c r="G54" s="83"/>
      <c r="H54" s="81"/>
      <c r="I54" s="49"/>
    </row>
    <row r="55" spans="1:9">
      <c r="A55" s="49"/>
      <c r="B55" s="81"/>
      <c r="C55" s="84"/>
      <c r="D55" s="83"/>
      <c r="E55" s="83"/>
      <c r="F55" s="83"/>
      <c r="G55" s="83"/>
      <c r="H55" s="81"/>
      <c r="I55" s="49"/>
    </row>
    <row r="56" spans="1:9">
      <c r="A56" s="49"/>
      <c r="B56" s="81"/>
      <c r="C56" s="84"/>
      <c r="D56" s="83"/>
      <c r="E56" s="83"/>
      <c r="F56" s="83"/>
      <c r="G56" s="83"/>
      <c r="H56" s="81"/>
      <c r="I56" s="49"/>
    </row>
    <row r="57" spans="1:9">
      <c r="A57" s="49"/>
      <c r="B57" s="81"/>
      <c r="C57" s="84"/>
      <c r="D57" s="83"/>
      <c r="E57" s="83"/>
      <c r="F57" s="83"/>
      <c r="G57" s="83"/>
      <c r="H57" s="81"/>
      <c r="I57" s="49"/>
    </row>
    <row r="58" spans="1:9">
      <c r="A58" s="49"/>
      <c r="B58" s="81"/>
      <c r="C58" s="84"/>
      <c r="D58" s="83"/>
      <c r="E58" s="83"/>
      <c r="F58" s="83"/>
      <c r="G58" s="83"/>
      <c r="H58" s="81"/>
      <c r="I58" s="49"/>
    </row>
    <row r="59" spans="1:9">
      <c r="A59" s="49"/>
      <c r="B59" s="81"/>
      <c r="C59" s="84"/>
      <c r="D59" s="83"/>
      <c r="E59" s="83"/>
      <c r="F59" s="83"/>
      <c r="G59" s="83"/>
      <c r="H59" s="81"/>
      <c r="I59" s="49"/>
    </row>
    <row r="60" spans="1:9">
      <c r="A60" s="49"/>
      <c r="B60" s="81"/>
      <c r="C60" s="84"/>
      <c r="D60" s="83"/>
      <c r="E60" s="83"/>
      <c r="F60" s="83"/>
      <c r="G60" s="83"/>
      <c r="H60" s="81"/>
      <c r="I60" s="49"/>
    </row>
    <row r="61" spans="1:9">
      <c r="A61" s="49"/>
      <c r="B61" s="81"/>
      <c r="C61" s="81"/>
      <c r="D61" s="81"/>
      <c r="E61" s="81"/>
      <c r="F61" s="81"/>
      <c r="G61" s="81"/>
      <c r="H61" s="81"/>
      <c r="I61" s="49"/>
    </row>
    <row r="62" spans="1:9" ht="16.5" customHeight="1">
      <c r="A62" s="49"/>
      <c r="B62" s="49"/>
      <c r="C62" s="49"/>
      <c r="D62" s="49"/>
      <c r="E62" s="49"/>
      <c r="F62" s="49"/>
      <c r="G62" s="49"/>
      <c r="H62" s="49"/>
      <c r="I62" s="49"/>
    </row>
  </sheetData>
  <sheetProtection sheet="1" objects="1" scenarios="1" selectLockedCells="1"/>
  <mergeCells count="2">
    <mergeCell ref="D44:G48"/>
    <mergeCell ref="D50:G60"/>
  </mergeCells>
  <phoneticPr fontId="0" type="noConversion"/>
  <conditionalFormatting sqref="F34">
    <cfRule type="expression" dxfId="0" priority="1" stopIfTrue="1">
      <formula>$D$34=""</formula>
    </cfRule>
  </conditionalFormatting>
  <pageMargins left="0.98425196850393704" right="0.59055118110236227" top="0.86614173228346458" bottom="0.98425196850393704" header="0.51181102362204722" footer="0.51181102362204722"/>
  <pageSetup paperSize="9" scale="97" orientation="portrait" horizontalDpi="4294967293" verticalDpi="0" r:id="rId1"/>
  <headerFooter alignWithMargins="0">
    <oddFooter>&amp;L© Michael von http://www.gs-classic.de (V 3.0, Alle Angaben ohne Gewähr)&amp;R&amp;P</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errorTitle="Falsche Eingabe" error="Bitte Modell aus der Liste auswählen!">
          <x14:formula1>
            <xm:f>Werte!$B$5:$B$46</xm:f>
          </x14:formula1>
          <xm:sqref>F11</xm:sqref>
        </x14:dataValidation>
        <x14:dataValidation type="list" allowBlank="1" showInputMessage="1" showErrorMessage="1" errorTitle="Falsche Eingabe" error="Bitte Modell aus der Liste auswählen!">
          <x14:formula1>
            <xm:f>Werte!$P$20:$P$35</xm:f>
          </x14:formula1>
          <xm:sqref>F15</xm:sqref>
        </x14:dataValidation>
        <x14:dataValidation type="list" allowBlank="1" showInputMessage="1" showErrorMessage="1" errorTitle="Falsche Eingabe" error="Bitte Modell aus der Liste auswählen!">
          <x14:formula1>
            <xm:f>Werte!$P$12:$P$16</xm:f>
          </x14:formula1>
          <xm:sqref>F20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47"/>
  <sheetViews>
    <sheetView workbookViewId="0">
      <selection activeCell="W2" sqref="W2"/>
    </sheetView>
  </sheetViews>
  <sheetFormatPr baseColWidth="10" defaultRowHeight="12.75"/>
  <cols>
    <col min="1" max="1" width="3.28515625" customWidth="1"/>
    <col min="2" max="2" width="21.42578125" bestFit="1" customWidth="1"/>
    <col min="3" max="3" width="7.42578125" bestFit="1" customWidth="1"/>
    <col min="4" max="4" width="6.7109375" bestFit="1" customWidth="1"/>
    <col min="5" max="5" width="5" bestFit="1" customWidth="1"/>
    <col min="6" max="6" width="4" bestFit="1" customWidth="1"/>
    <col min="7" max="7" width="9.5703125" bestFit="1" customWidth="1"/>
    <col min="8" max="10" width="5.7109375" customWidth="1"/>
    <col min="11" max="11" width="5.5703125" bestFit="1" customWidth="1"/>
    <col min="12" max="12" width="5.7109375" customWidth="1"/>
    <col min="13" max="13" width="8" bestFit="1" customWidth="1"/>
    <col min="14" max="14" width="5.7109375" customWidth="1"/>
    <col min="15" max="15" width="3.28515625" customWidth="1"/>
    <col min="16" max="16" width="15.7109375" customWidth="1"/>
    <col min="17" max="17" width="25.85546875" customWidth="1"/>
    <col min="18" max="18" width="26.42578125" customWidth="1"/>
    <col min="19" max="19" width="12" customWidth="1"/>
    <col min="20" max="20" width="15.5703125" customWidth="1"/>
    <col min="21" max="22" width="11.42578125" customWidth="1"/>
  </cols>
  <sheetData>
    <row r="2" spans="1:21" ht="15.75">
      <c r="A2" s="8" t="s">
        <v>95</v>
      </c>
      <c r="C2" t="s">
        <v>94</v>
      </c>
      <c r="D2" s="21">
        <v>2017</v>
      </c>
    </row>
    <row r="3" spans="1:21">
      <c r="A3" s="32"/>
      <c r="B3" s="33"/>
      <c r="C3" s="33"/>
      <c r="D3" s="33"/>
      <c r="E3" s="33"/>
      <c r="F3" s="33"/>
      <c r="G3" s="35"/>
      <c r="H3" s="32"/>
      <c r="I3" s="33"/>
      <c r="J3" s="34" t="s">
        <v>52</v>
      </c>
      <c r="K3" s="33"/>
      <c r="L3" s="35"/>
      <c r="M3" s="39" t="s">
        <v>146</v>
      </c>
    </row>
    <row r="4" spans="1:21">
      <c r="A4" s="36" t="s">
        <v>111</v>
      </c>
      <c r="B4" s="36" t="s">
        <v>0</v>
      </c>
      <c r="C4" s="36" t="s">
        <v>5</v>
      </c>
      <c r="D4" s="36" t="s">
        <v>6</v>
      </c>
      <c r="E4" s="36" t="s">
        <v>1</v>
      </c>
      <c r="F4" s="36" t="s">
        <v>2</v>
      </c>
      <c r="G4" s="36" t="s">
        <v>53</v>
      </c>
      <c r="H4" s="37">
        <v>1</v>
      </c>
      <c r="I4" s="37">
        <v>2</v>
      </c>
      <c r="J4" s="37">
        <v>3</v>
      </c>
      <c r="K4" s="37">
        <v>4</v>
      </c>
      <c r="L4" s="37">
        <v>5</v>
      </c>
      <c r="M4" s="38"/>
      <c r="P4" s="4" t="s">
        <v>54</v>
      </c>
      <c r="Q4" s="7">
        <v>1.46028</v>
      </c>
    </row>
    <row r="5" spans="1:21">
      <c r="A5" s="44">
        <v>1</v>
      </c>
      <c r="B5" s="2" t="s">
        <v>3</v>
      </c>
      <c r="C5" s="2">
        <v>2</v>
      </c>
      <c r="D5" s="2">
        <v>2</v>
      </c>
      <c r="E5" s="2">
        <v>250</v>
      </c>
      <c r="F5" s="2">
        <v>26</v>
      </c>
      <c r="G5" s="2" t="s">
        <v>4</v>
      </c>
      <c r="H5" s="3">
        <v>4600</v>
      </c>
      <c r="I5" s="3">
        <v>3600</v>
      </c>
      <c r="J5" s="3">
        <v>2200</v>
      </c>
      <c r="K5" s="3">
        <v>1200</v>
      </c>
      <c r="L5" s="3">
        <v>700</v>
      </c>
      <c r="M5" s="26" t="str">
        <f>IF(Fahrzeugwert!$F$11=B5,A5,"")</f>
        <v/>
      </c>
      <c r="O5" s="6" t="s">
        <v>79</v>
      </c>
      <c r="P5" s="5">
        <v>100</v>
      </c>
      <c r="Q5" s="2">
        <f>$Q$4*P5</f>
        <v>146.02799999999999</v>
      </c>
    </row>
    <row r="6" spans="1:21">
      <c r="A6" s="44">
        <v>2</v>
      </c>
      <c r="B6" s="2" t="s">
        <v>87</v>
      </c>
      <c r="C6" s="2">
        <v>2</v>
      </c>
      <c r="D6" s="2">
        <v>2</v>
      </c>
      <c r="E6" s="2">
        <v>200</v>
      </c>
      <c r="F6" s="2">
        <v>20</v>
      </c>
      <c r="G6" s="2" t="s">
        <v>88</v>
      </c>
      <c r="H6" s="3">
        <v>4400</v>
      </c>
      <c r="I6" s="3">
        <v>3400</v>
      </c>
      <c r="J6" s="3">
        <v>2100</v>
      </c>
      <c r="K6" s="3">
        <v>1150</v>
      </c>
      <c r="L6" s="3">
        <v>700</v>
      </c>
      <c r="M6" s="26" t="str">
        <f>IF(Fahrzeugwert!$F$11=B6,A6,"")</f>
        <v/>
      </c>
      <c r="O6" s="6" t="s">
        <v>80</v>
      </c>
      <c r="P6" s="5">
        <v>500</v>
      </c>
      <c r="Q6" s="2">
        <f>$Q$4*P6</f>
        <v>730.14</v>
      </c>
    </row>
    <row r="7" spans="1:21">
      <c r="A7" s="44">
        <v>3</v>
      </c>
      <c r="B7" s="2" t="s">
        <v>7</v>
      </c>
      <c r="C7" s="2">
        <v>2</v>
      </c>
      <c r="D7" s="2">
        <v>2</v>
      </c>
      <c r="E7" s="2">
        <v>250</v>
      </c>
      <c r="F7" s="2">
        <v>33</v>
      </c>
      <c r="G7" s="2" t="s">
        <v>8</v>
      </c>
      <c r="H7" s="3">
        <v>4300</v>
      </c>
      <c r="I7" s="3">
        <v>3200</v>
      </c>
      <c r="J7" s="3">
        <v>2000</v>
      </c>
      <c r="K7" s="3">
        <v>1100</v>
      </c>
      <c r="L7" s="3">
        <v>700</v>
      </c>
      <c r="M7" s="26" t="str">
        <f>IF(Fahrzeugwert!$F$11=B7,A7,"")</f>
        <v/>
      </c>
      <c r="O7" s="6" t="s">
        <v>81</v>
      </c>
      <c r="P7" s="5">
        <v>250</v>
      </c>
      <c r="Q7" s="2">
        <f>$Q$4*P7</f>
        <v>365.07</v>
      </c>
    </row>
    <row r="8" spans="1:21">
      <c r="A8" s="44">
        <v>4</v>
      </c>
      <c r="B8" s="2" t="s">
        <v>85</v>
      </c>
      <c r="C8" s="2">
        <v>2</v>
      </c>
      <c r="D8" s="2">
        <v>2</v>
      </c>
      <c r="E8" s="2">
        <v>316</v>
      </c>
      <c r="F8" s="2">
        <v>36</v>
      </c>
      <c r="G8" s="2" t="s">
        <v>8</v>
      </c>
      <c r="H8" s="3">
        <v>5000</v>
      </c>
      <c r="I8" s="3">
        <v>4000</v>
      </c>
      <c r="J8" s="3">
        <v>2600</v>
      </c>
      <c r="K8" s="3">
        <v>1600</v>
      </c>
      <c r="L8" s="3">
        <v>700</v>
      </c>
      <c r="M8" s="26" t="str">
        <f>IF(Fahrzeugwert!$F$11=B8,A8,"")</f>
        <v/>
      </c>
      <c r="N8" s="12"/>
    </row>
    <row r="9" spans="1:21">
      <c r="A9" s="44">
        <v>5</v>
      </c>
      <c r="B9" s="2" t="s">
        <v>9</v>
      </c>
      <c r="C9" s="2">
        <v>2</v>
      </c>
      <c r="D9" s="2">
        <v>2</v>
      </c>
      <c r="E9" s="2">
        <v>492</v>
      </c>
      <c r="F9" s="2">
        <v>47</v>
      </c>
      <c r="G9" s="2" t="s">
        <v>10</v>
      </c>
      <c r="H9" s="3">
        <v>6500</v>
      </c>
      <c r="I9" s="3">
        <v>4900</v>
      </c>
      <c r="J9" s="3">
        <v>3300</v>
      </c>
      <c r="K9" s="3">
        <v>2000</v>
      </c>
      <c r="L9" s="3">
        <v>900</v>
      </c>
      <c r="M9" s="26" t="str">
        <f>IF(Fahrzeugwert!$F$11=B9,A9,"")</f>
        <v/>
      </c>
      <c r="N9" s="12"/>
    </row>
    <row r="10" spans="1:21">
      <c r="A10" s="44">
        <v>6</v>
      </c>
      <c r="B10" s="2" t="s">
        <v>75</v>
      </c>
      <c r="C10" s="2">
        <v>2</v>
      </c>
      <c r="D10" s="2">
        <v>2</v>
      </c>
      <c r="E10" s="2">
        <v>124</v>
      </c>
      <c r="F10" s="2">
        <v>16</v>
      </c>
      <c r="G10" s="2" t="s">
        <v>76</v>
      </c>
      <c r="H10" s="3">
        <v>1900</v>
      </c>
      <c r="I10" s="3">
        <v>1300</v>
      </c>
      <c r="J10" s="3">
        <v>700</v>
      </c>
      <c r="K10" s="3">
        <v>500</v>
      </c>
      <c r="L10" s="3">
        <v>400</v>
      </c>
      <c r="M10" s="26" t="str">
        <f>IF(Fahrzeugwert!$F$11=B10,A10,"")</f>
        <v/>
      </c>
      <c r="N10" s="12"/>
      <c r="O10" s="32" t="s">
        <v>52</v>
      </c>
      <c r="P10" s="30"/>
      <c r="Q10" s="30"/>
      <c r="R10" s="30"/>
      <c r="S10" s="30"/>
      <c r="T10" s="30"/>
      <c r="U10" s="48" t="s">
        <v>146</v>
      </c>
    </row>
    <row r="11" spans="1:21">
      <c r="A11" s="44">
        <v>7</v>
      </c>
      <c r="B11" s="2" t="s">
        <v>11</v>
      </c>
      <c r="C11" s="2">
        <v>2</v>
      </c>
      <c r="D11" s="2">
        <v>2</v>
      </c>
      <c r="E11" s="2">
        <v>184</v>
      </c>
      <c r="F11" s="2">
        <v>184</v>
      </c>
      <c r="G11" s="2" t="s">
        <v>12</v>
      </c>
      <c r="H11" s="3">
        <v>2100</v>
      </c>
      <c r="I11" s="3">
        <v>1500</v>
      </c>
      <c r="J11" s="3">
        <v>800</v>
      </c>
      <c r="K11" s="3">
        <v>600</v>
      </c>
      <c r="L11" s="3">
        <v>400</v>
      </c>
      <c r="M11" s="26" t="str">
        <f>IF(Fahrzeugwert!$F$11=B11,A11,"")</f>
        <v/>
      </c>
      <c r="N11" s="12"/>
      <c r="O11" s="45"/>
      <c r="P11" s="47" t="s">
        <v>60</v>
      </c>
      <c r="Q11" s="47" t="s">
        <v>59</v>
      </c>
      <c r="R11" s="47" t="s">
        <v>61</v>
      </c>
      <c r="S11" s="47" t="s">
        <v>58</v>
      </c>
      <c r="T11" s="29" t="s">
        <v>62</v>
      </c>
      <c r="U11" s="38"/>
    </row>
    <row r="12" spans="1:21">
      <c r="A12" s="44">
        <v>8</v>
      </c>
      <c r="B12" s="2" t="s">
        <v>77</v>
      </c>
      <c r="C12" s="2">
        <v>2</v>
      </c>
      <c r="D12" s="2">
        <v>2</v>
      </c>
      <c r="E12" s="2">
        <v>196</v>
      </c>
      <c r="F12" s="2">
        <v>24</v>
      </c>
      <c r="G12" s="2" t="s">
        <v>78</v>
      </c>
      <c r="H12" s="3">
        <v>2600</v>
      </c>
      <c r="I12" s="3">
        <v>1800</v>
      </c>
      <c r="J12" s="3">
        <v>800</v>
      </c>
      <c r="K12" s="3">
        <v>600</v>
      </c>
      <c r="L12" s="3">
        <v>300</v>
      </c>
      <c r="M12" s="26" t="str">
        <f>IF(Fahrzeugwert!$F$11=B12,A12,"")</f>
        <v/>
      </c>
      <c r="N12" s="12"/>
      <c r="O12" s="44">
        <v>1</v>
      </c>
      <c r="P12" s="46" t="s">
        <v>86</v>
      </c>
      <c r="Q12" s="46" t="s">
        <v>56</v>
      </c>
      <c r="R12" s="46" t="s">
        <v>57</v>
      </c>
      <c r="S12" s="46" t="s">
        <v>63</v>
      </c>
      <c r="T12" s="46" t="s">
        <v>115</v>
      </c>
      <c r="U12" s="28" t="str">
        <f>IF(Fahrzeugwert!$F$20=P12,O12,"")</f>
        <v/>
      </c>
    </row>
    <row r="13" spans="1:21">
      <c r="A13" s="44">
        <v>9</v>
      </c>
      <c r="B13" s="2" t="s">
        <v>13</v>
      </c>
      <c r="C13" s="2">
        <v>2</v>
      </c>
      <c r="D13" s="2">
        <v>2</v>
      </c>
      <c r="E13" s="2">
        <v>247</v>
      </c>
      <c r="F13" s="2">
        <v>30</v>
      </c>
      <c r="G13" s="2" t="s">
        <v>14</v>
      </c>
      <c r="H13" s="3">
        <v>3000</v>
      </c>
      <c r="I13" s="3">
        <v>2200</v>
      </c>
      <c r="J13" s="3">
        <v>1200</v>
      </c>
      <c r="K13" s="3">
        <v>800</v>
      </c>
      <c r="L13" s="3">
        <v>400</v>
      </c>
      <c r="M13" s="26" t="str">
        <f>IF(Fahrzeugwert!$F$11=B13,A13,"")</f>
        <v/>
      </c>
      <c r="N13" s="12"/>
      <c r="O13" s="44">
        <v>2</v>
      </c>
      <c r="P13" s="2" t="s">
        <v>83</v>
      </c>
      <c r="Q13" s="2" t="s">
        <v>55</v>
      </c>
      <c r="R13" s="2" t="s">
        <v>57</v>
      </c>
      <c r="S13" s="2" t="s">
        <v>108</v>
      </c>
      <c r="T13" s="2" t="s">
        <v>99</v>
      </c>
      <c r="U13" s="28" t="str">
        <f>IF(Fahrzeugwert!$F$20=P13,O13,"")</f>
        <v/>
      </c>
    </row>
    <row r="14" spans="1:21">
      <c r="A14" s="44">
        <v>10</v>
      </c>
      <c r="B14" s="2" t="s">
        <v>15</v>
      </c>
      <c r="C14" s="2">
        <v>2</v>
      </c>
      <c r="D14" s="2">
        <v>2</v>
      </c>
      <c r="E14" s="2">
        <v>247</v>
      </c>
      <c r="F14" s="2">
        <v>27</v>
      </c>
      <c r="G14" s="2" t="s">
        <v>16</v>
      </c>
      <c r="H14" s="3">
        <v>3500</v>
      </c>
      <c r="I14" s="3">
        <v>2600</v>
      </c>
      <c r="J14" s="3">
        <v>1800</v>
      </c>
      <c r="K14" s="3">
        <v>700</v>
      </c>
      <c r="L14" s="3">
        <v>300</v>
      </c>
      <c r="M14" s="26" t="str">
        <f>IF(Fahrzeugwert!$F$11=B14,A14,"")</f>
        <v/>
      </c>
      <c r="N14" s="12"/>
      <c r="O14" s="44">
        <v>3</v>
      </c>
      <c r="P14" s="2" t="s">
        <v>82</v>
      </c>
      <c r="Q14" s="2" t="s">
        <v>67</v>
      </c>
      <c r="R14" s="2" t="s">
        <v>74</v>
      </c>
      <c r="S14" s="2" t="s">
        <v>64</v>
      </c>
      <c r="T14" s="2" t="s">
        <v>65</v>
      </c>
      <c r="U14" s="28">
        <f>IF(Fahrzeugwert!$F$20=P14,O14,"")</f>
        <v>3</v>
      </c>
    </row>
    <row r="15" spans="1:21">
      <c r="A15" s="44">
        <v>11</v>
      </c>
      <c r="B15" s="2" t="s">
        <v>19</v>
      </c>
      <c r="C15" s="2">
        <v>3</v>
      </c>
      <c r="D15" s="2">
        <v>2</v>
      </c>
      <c r="E15" s="2">
        <v>371</v>
      </c>
      <c r="F15" s="2">
        <v>34</v>
      </c>
      <c r="G15" s="2" t="s">
        <v>20</v>
      </c>
      <c r="H15" s="3">
        <v>5400</v>
      </c>
      <c r="I15" s="3">
        <v>3700</v>
      </c>
      <c r="J15" s="3">
        <v>2300</v>
      </c>
      <c r="K15" s="3">
        <v>1400</v>
      </c>
      <c r="L15" s="3">
        <v>700</v>
      </c>
      <c r="M15" s="26" t="str">
        <f>IF(Fahrzeugwert!$F$11=B15,A15,"")</f>
        <v/>
      </c>
      <c r="N15" s="12"/>
      <c r="O15" s="44">
        <v>4</v>
      </c>
      <c r="P15" s="2" t="s">
        <v>70</v>
      </c>
      <c r="Q15" s="2" t="s">
        <v>66</v>
      </c>
      <c r="R15" s="2" t="s">
        <v>68</v>
      </c>
      <c r="S15" s="2" t="s">
        <v>110</v>
      </c>
      <c r="T15" s="2" t="s">
        <v>69</v>
      </c>
      <c r="U15" s="28" t="str">
        <f>IF(Fahrzeugwert!$F$20=P15,O15,"")</f>
        <v/>
      </c>
    </row>
    <row r="16" spans="1:21">
      <c r="A16" s="44">
        <v>12</v>
      </c>
      <c r="B16" s="2" t="s">
        <v>17</v>
      </c>
      <c r="C16" s="2">
        <v>2</v>
      </c>
      <c r="D16" s="2">
        <v>2</v>
      </c>
      <c r="E16" s="2">
        <v>492</v>
      </c>
      <c r="F16" s="2">
        <v>38</v>
      </c>
      <c r="G16" s="2" t="s">
        <v>18</v>
      </c>
      <c r="H16" s="3">
        <v>4500</v>
      </c>
      <c r="I16" s="3">
        <v>3400</v>
      </c>
      <c r="J16" s="3">
        <v>2500</v>
      </c>
      <c r="K16" s="3">
        <v>1600</v>
      </c>
      <c r="L16" s="3">
        <v>800</v>
      </c>
      <c r="M16" s="26" t="str">
        <f>IF(Fahrzeugwert!$F$11=B16,A16,"")</f>
        <v/>
      </c>
      <c r="N16" s="12"/>
      <c r="O16" s="44">
        <v>5</v>
      </c>
      <c r="P16" s="2" t="s">
        <v>71</v>
      </c>
      <c r="Q16" s="2" t="s">
        <v>84</v>
      </c>
      <c r="R16" s="2" t="s">
        <v>73</v>
      </c>
      <c r="S16" s="2" t="s">
        <v>72</v>
      </c>
      <c r="T16" s="2" t="s">
        <v>98</v>
      </c>
      <c r="U16" s="28" t="str">
        <f>IF(Fahrzeugwert!$F$20=P16,O16,"")</f>
        <v/>
      </c>
    </row>
    <row r="17" spans="1:21">
      <c r="A17" s="44">
        <v>13</v>
      </c>
      <c r="B17" s="2" t="s">
        <v>21</v>
      </c>
      <c r="C17" s="2">
        <v>2</v>
      </c>
      <c r="D17" s="2">
        <v>3</v>
      </c>
      <c r="E17" s="2">
        <v>543</v>
      </c>
      <c r="F17" s="2">
        <v>48</v>
      </c>
      <c r="G17" s="2" t="s">
        <v>22</v>
      </c>
      <c r="H17" s="3">
        <v>4500</v>
      </c>
      <c r="I17" s="3">
        <v>3400</v>
      </c>
      <c r="J17" s="3">
        <v>2500</v>
      </c>
      <c r="K17" s="3">
        <v>1300</v>
      </c>
      <c r="L17" s="3">
        <v>600</v>
      </c>
      <c r="M17" s="26" t="str">
        <f>IF(Fahrzeugwert!$F$11=B17,A17,"")</f>
        <v/>
      </c>
      <c r="N17" s="12"/>
      <c r="O17" s="32" t="s">
        <v>144</v>
      </c>
      <c r="P17" s="30"/>
      <c r="Q17" s="30"/>
      <c r="R17" s="30"/>
      <c r="S17" s="30"/>
      <c r="T17" s="30"/>
      <c r="U17" s="43">
        <f>SUM(U12:U16)</f>
        <v>3</v>
      </c>
    </row>
    <row r="18" spans="1:21">
      <c r="A18" s="44">
        <v>14</v>
      </c>
      <c r="B18" s="2" t="s">
        <v>23</v>
      </c>
      <c r="C18" s="2">
        <v>2</v>
      </c>
      <c r="D18" s="2">
        <v>3</v>
      </c>
      <c r="E18" s="2">
        <v>739</v>
      </c>
      <c r="F18" s="2">
        <v>52</v>
      </c>
      <c r="G18" s="2" t="s">
        <v>22</v>
      </c>
      <c r="H18" s="3">
        <v>8500</v>
      </c>
      <c r="I18" s="3">
        <v>6000</v>
      </c>
      <c r="J18" s="3">
        <v>4300</v>
      </c>
      <c r="K18" s="3">
        <v>2500</v>
      </c>
      <c r="L18" s="3">
        <v>1200</v>
      </c>
      <c r="M18" s="26" t="str">
        <f>IF(Fahrzeugwert!$F$11=B18,A18,"")</f>
        <v/>
      </c>
      <c r="N18" s="12"/>
    </row>
    <row r="19" spans="1:21">
      <c r="A19" s="44">
        <v>15</v>
      </c>
      <c r="B19" s="2" t="s">
        <v>24</v>
      </c>
      <c r="C19" s="2">
        <v>2</v>
      </c>
      <c r="D19" s="2">
        <v>4</v>
      </c>
      <c r="E19" s="2">
        <v>395</v>
      </c>
      <c r="F19" s="2">
        <v>34</v>
      </c>
      <c r="G19" s="2" t="s">
        <v>25</v>
      </c>
      <c r="H19" s="3">
        <v>2300</v>
      </c>
      <c r="I19" s="3">
        <v>1800</v>
      </c>
      <c r="J19" s="3">
        <v>1100</v>
      </c>
      <c r="K19" s="3">
        <v>700</v>
      </c>
      <c r="L19" s="3">
        <v>300</v>
      </c>
      <c r="M19" s="26" t="str">
        <f>IF(Fahrzeugwert!$F$11=B19,A19,"")</f>
        <v/>
      </c>
      <c r="N19" s="12"/>
      <c r="O19" s="32" t="s">
        <v>145</v>
      </c>
      <c r="P19" s="30"/>
      <c r="Q19" s="30"/>
      <c r="R19" s="30"/>
      <c r="S19" s="35" t="s">
        <v>146</v>
      </c>
    </row>
    <row r="20" spans="1:21">
      <c r="A20" s="44">
        <v>16</v>
      </c>
      <c r="B20" s="2" t="s">
        <v>36</v>
      </c>
      <c r="C20" s="2">
        <v>2</v>
      </c>
      <c r="D20" s="2">
        <v>4</v>
      </c>
      <c r="E20" s="2">
        <v>395</v>
      </c>
      <c r="F20" s="2">
        <v>27</v>
      </c>
      <c r="G20" s="2">
        <v>1979</v>
      </c>
      <c r="H20" s="3">
        <v>2500</v>
      </c>
      <c r="I20" s="3">
        <v>1900</v>
      </c>
      <c r="J20" s="3">
        <v>1200</v>
      </c>
      <c r="K20" s="3">
        <v>700</v>
      </c>
      <c r="L20" s="3">
        <v>300</v>
      </c>
      <c r="M20" s="26" t="str">
        <f>IF(Fahrzeugwert!$F$11=B20,A20,"")</f>
        <v/>
      </c>
      <c r="N20" s="12"/>
      <c r="O20" s="44">
        <v>1</v>
      </c>
      <c r="P20" s="9">
        <f>D2</f>
        <v>2017</v>
      </c>
      <c r="Q20" s="10">
        <v>1</v>
      </c>
      <c r="R20" s="4" t="s">
        <v>107</v>
      </c>
      <c r="S20" s="28">
        <f>IF(Fahrzeugwert!$F$15=Werte!P20,O20,"")</f>
        <v>1</v>
      </c>
    </row>
    <row r="21" spans="1:21">
      <c r="A21" s="44">
        <v>17</v>
      </c>
      <c r="B21" s="2" t="s">
        <v>26</v>
      </c>
      <c r="C21" s="2">
        <v>4</v>
      </c>
      <c r="D21" s="2">
        <v>4</v>
      </c>
      <c r="E21" s="2">
        <v>486</v>
      </c>
      <c r="F21" s="2">
        <v>45</v>
      </c>
      <c r="G21" s="2" t="s">
        <v>27</v>
      </c>
      <c r="H21" s="3">
        <v>2700</v>
      </c>
      <c r="I21" s="3">
        <v>2300</v>
      </c>
      <c r="J21" s="3">
        <v>1500</v>
      </c>
      <c r="K21" s="3">
        <v>600</v>
      </c>
      <c r="L21" s="3">
        <v>300</v>
      </c>
      <c r="M21" s="26" t="str">
        <f>IF(Fahrzeugwert!$F$11=B21,A21,"")</f>
        <v/>
      </c>
      <c r="N21" s="12"/>
      <c r="O21" s="44">
        <v>2</v>
      </c>
      <c r="P21" s="9">
        <f>P20+1</f>
        <v>2018</v>
      </c>
      <c r="Q21" s="11">
        <f>Q20*(1+$R$21/100)</f>
        <v>1.02</v>
      </c>
      <c r="R21" s="27">
        <v>2</v>
      </c>
      <c r="S21" s="28" t="str">
        <f>IF(Fahrzeugwert!$F$15=Werte!P21,O21,"")</f>
        <v/>
      </c>
    </row>
    <row r="22" spans="1:21">
      <c r="A22" s="44">
        <v>18</v>
      </c>
      <c r="B22" s="2" t="s">
        <v>28</v>
      </c>
      <c r="C22" s="2">
        <v>4</v>
      </c>
      <c r="D22" s="2">
        <v>4</v>
      </c>
      <c r="E22" s="2">
        <v>549</v>
      </c>
      <c r="F22" s="2">
        <v>49</v>
      </c>
      <c r="G22" s="2" t="s">
        <v>29</v>
      </c>
      <c r="H22" s="3">
        <v>2600</v>
      </c>
      <c r="I22" s="3">
        <v>2400</v>
      </c>
      <c r="J22" s="3">
        <v>1700</v>
      </c>
      <c r="K22" s="3">
        <v>700</v>
      </c>
      <c r="L22" s="3">
        <v>300</v>
      </c>
      <c r="M22" s="26" t="str">
        <f>IF(Fahrzeugwert!$F$11=B22,A22,"")</f>
        <v/>
      </c>
      <c r="N22" s="12"/>
      <c r="O22" s="44">
        <v>3</v>
      </c>
      <c r="P22" s="9">
        <f t="shared" ref="P22:P35" si="0">P21+1</f>
        <v>2019</v>
      </c>
      <c r="Q22" s="11">
        <f>Q21*(1+$R$21/100)</f>
        <v>1.0404</v>
      </c>
      <c r="S22" s="28" t="str">
        <f>IF(Fahrzeugwert!$F$15=Werte!P22,O22,"")</f>
        <v/>
      </c>
    </row>
    <row r="23" spans="1:21">
      <c r="A23" s="44">
        <v>19</v>
      </c>
      <c r="B23" s="22" t="s">
        <v>131</v>
      </c>
      <c r="C23" s="2">
        <v>4</v>
      </c>
      <c r="D23" s="2">
        <v>4</v>
      </c>
      <c r="E23" s="2">
        <v>543</v>
      </c>
      <c r="F23" s="2">
        <v>50</v>
      </c>
      <c r="G23" s="22" t="s">
        <v>132</v>
      </c>
      <c r="H23" s="3">
        <v>2000</v>
      </c>
      <c r="I23" s="3">
        <v>1800</v>
      </c>
      <c r="J23" s="3">
        <v>900</v>
      </c>
      <c r="K23" s="3">
        <v>400</v>
      </c>
      <c r="L23" s="3">
        <v>300</v>
      </c>
      <c r="M23" s="26" t="str">
        <f>IF(Fahrzeugwert!$F$11=B23,A23,"")</f>
        <v/>
      </c>
      <c r="N23" s="12"/>
      <c r="O23" s="44">
        <v>4</v>
      </c>
      <c r="P23" s="9">
        <f t="shared" si="0"/>
        <v>2020</v>
      </c>
      <c r="Q23" s="11">
        <f>Q22*(1+$R$21/100)</f>
        <v>1.0612079999999999</v>
      </c>
      <c r="S23" s="28" t="str">
        <f>IF(Fahrzeugwert!$F$15=Werte!P23,O23,"")</f>
        <v/>
      </c>
    </row>
    <row r="24" spans="1:21">
      <c r="A24" s="44">
        <v>20</v>
      </c>
      <c r="B24" s="2" t="s">
        <v>91</v>
      </c>
      <c r="C24" s="2">
        <v>4</v>
      </c>
      <c r="D24" s="2">
        <v>4</v>
      </c>
      <c r="E24" s="2">
        <v>673</v>
      </c>
      <c r="F24" s="2">
        <v>73</v>
      </c>
      <c r="G24" s="2" t="s">
        <v>92</v>
      </c>
      <c r="H24" s="3">
        <v>2900</v>
      </c>
      <c r="I24" s="3">
        <v>1600</v>
      </c>
      <c r="J24" s="3">
        <v>1200</v>
      </c>
      <c r="K24" s="3">
        <v>600</v>
      </c>
      <c r="L24" s="3">
        <v>300</v>
      </c>
      <c r="M24" s="26" t="str">
        <f>IF(Fahrzeugwert!$F$11=B24,A24,"")</f>
        <v/>
      </c>
      <c r="N24" s="12"/>
      <c r="O24" s="44">
        <v>5</v>
      </c>
      <c r="P24" s="9">
        <f t="shared" si="0"/>
        <v>2021</v>
      </c>
      <c r="Q24" s="11">
        <f>Q23*(1+$R$21/100)</f>
        <v>1.08243216</v>
      </c>
      <c r="S24" s="28" t="str">
        <f>IF(Fahrzeugwert!$F$15=Werte!P24,O24,"")</f>
        <v/>
      </c>
    </row>
    <row r="25" spans="1:21">
      <c r="A25" s="44">
        <v>21</v>
      </c>
      <c r="B25" s="2" t="s">
        <v>93</v>
      </c>
      <c r="C25" s="2">
        <v>4</v>
      </c>
      <c r="D25" s="2">
        <v>4</v>
      </c>
      <c r="E25" s="2">
        <v>673</v>
      </c>
      <c r="F25" s="2">
        <v>73</v>
      </c>
      <c r="G25" s="2" t="s">
        <v>92</v>
      </c>
      <c r="H25" s="3">
        <v>3100</v>
      </c>
      <c r="I25" s="3">
        <v>1800</v>
      </c>
      <c r="J25" s="3">
        <v>1000</v>
      </c>
      <c r="K25" s="3">
        <v>500</v>
      </c>
      <c r="L25" s="3">
        <v>200</v>
      </c>
      <c r="M25" s="26" t="str">
        <f>IF(Fahrzeugwert!$F$11=B25,A25,"")</f>
        <v/>
      </c>
      <c r="N25" s="12"/>
      <c r="O25" s="44">
        <v>6</v>
      </c>
      <c r="P25" s="9">
        <f t="shared" si="0"/>
        <v>2022</v>
      </c>
      <c r="Q25" s="11">
        <f>Q24*(1+$R$21/100)</f>
        <v>1.1040808032</v>
      </c>
      <c r="S25" s="28" t="str">
        <f>IF(Fahrzeugwert!$F$15=Werte!P25,O25,"")</f>
        <v/>
      </c>
    </row>
    <row r="26" spans="1:21">
      <c r="A26" s="44">
        <v>22</v>
      </c>
      <c r="B26" s="2" t="s">
        <v>30</v>
      </c>
      <c r="C26" s="2">
        <v>4</v>
      </c>
      <c r="D26" s="2">
        <v>4</v>
      </c>
      <c r="E26" s="2">
        <v>748</v>
      </c>
      <c r="F26" s="2">
        <v>63</v>
      </c>
      <c r="G26" s="2" t="s">
        <v>31</v>
      </c>
      <c r="H26" s="3">
        <v>3900</v>
      </c>
      <c r="I26" s="3">
        <v>2700</v>
      </c>
      <c r="J26" s="3">
        <v>1900</v>
      </c>
      <c r="K26" s="3">
        <v>900</v>
      </c>
      <c r="L26" s="3">
        <v>300</v>
      </c>
      <c r="M26" s="26">
        <f>IF(Fahrzeugwert!$F$11=B26,A26,"")</f>
        <v>22</v>
      </c>
      <c r="N26" s="12"/>
      <c r="O26" s="44">
        <v>7</v>
      </c>
      <c r="P26" s="9">
        <f t="shared" si="0"/>
        <v>2023</v>
      </c>
      <c r="Q26" s="11">
        <f>Q25*(1+$R$21/100)</f>
        <v>1.1261624192640001</v>
      </c>
      <c r="S26" s="28" t="str">
        <f>IF(Fahrzeugwert!$F$15=Werte!P26,O26,"")</f>
        <v/>
      </c>
    </row>
    <row r="27" spans="1:21">
      <c r="A27" s="44">
        <v>23</v>
      </c>
      <c r="B27" s="2" t="s">
        <v>35</v>
      </c>
      <c r="C27" s="2">
        <v>4</v>
      </c>
      <c r="D27" s="2">
        <v>4</v>
      </c>
      <c r="E27" s="2">
        <v>843</v>
      </c>
      <c r="F27" s="2">
        <v>78</v>
      </c>
      <c r="G27" s="2" t="s">
        <v>125</v>
      </c>
      <c r="H27" s="3">
        <v>3900</v>
      </c>
      <c r="I27" s="3">
        <v>3000</v>
      </c>
      <c r="J27" s="3">
        <v>1800</v>
      </c>
      <c r="K27" s="3">
        <v>800</v>
      </c>
      <c r="L27" s="3">
        <v>400</v>
      </c>
      <c r="M27" s="26" t="str">
        <f>IF(Fahrzeugwert!$F$11=B27,A27,"")</f>
        <v/>
      </c>
      <c r="N27" s="12"/>
      <c r="O27" s="44">
        <v>8</v>
      </c>
      <c r="P27" s="9">
        <f t="shared" si="0"/>
        <v>2024</v>
      </c>
      <c r="Q27" s="11">
        <f>Q26*(1+$R$21/100)</f>
        <v>1.14868566764928</v>
      </c>
      <c r="S27" s="28" t="str">
        <f>IF(Fahrzeugwert!$F$15=Werte!P27,O27,"")</f>
        <v/>
      </c>
    </row>
    <row r="28" spans="1:21">
      <c r="A28" s="44">
        <v>24</v>
      </c>
      <c r="B28" s="2" t="s">
        <v>32</v>
      </c>
      <c r="C28" s="2">
        <v>4</v>
      </c>
      <c r="D28" s="2">
        <v>4</v>
      </c>
      <c r="E28" s="2">
        <v>997</v>
      </c>
      <c r="F28" s="2">
        <v>90</v>
      </c>
      <c r="G28" s="2" t="s">
        <v>33</v>
      </c>
      <c r="H28" s="3">
        <v>4900</v>
      </c>
      <c r="I28" s="3">
        <v>3300</v>
      </c>
      <c r="J28" s="3">
        <v>2300</v>
      </c>
      <c r="K28" s="3">
        <v>1100</v>
      </c>
      <c r="L28" s="3">
        <v>400</v>
      </c>
      <c r="M28" s="26" t="str">
        <f>IF(Fahrzeugwert!$F$11=B28,A28,"")</f>
        <v/>
      </c>
      <c r="N28" s="12"/>
      <c r="O28" s="44">
        <v>9</v>
      </c>
      <c r="P28" s="9">
        <f t="shared" si="0"/>
        <v>2025</v>
      </c>
      <c r="Q28" s="11">
        <f>Q27*(1+$R$21/100)</f>
        <v>1.1716593810022657</v>
      </c>
      <c r="S28" s="28" t="str">
        <f>IF(Fahrzeugwert!$F$15=Werte!P28,O28,"")</f>
        <v/>
      </c>
    </row>
    <row r="29" spans="1:21">
      <c r="A29" s="44">
        <v>25</v>
      </c>
      <c r="B29" s="2" t="s">
        <v>34</v>
      </c>
      <c r="C29" s="2">
        <v>4</v>
      </c>
      <c r="D29" s="2">
        <v>4</v>
      </c>
      <c r="E29" s="2">
        <v>997</v>
      </c>
      <c r="F29" s="2">
        <v>90</v>
      </c>
      <c r="G29" s="2" t="s">
        <v>33</v>
      </c>
      <c r="H29" s="3">
        <v>4300</v>
      </c>
      <c r="I29" s="3">
        <v>3300</v>
      </c>
      <c r="J29" s="3">
        <v>2200</v>
      </c>
      <c r="K29" s="3">
        <v>1100</v>
      </c>
      <c r="L29" s="3">
        <v>500</v>
      </c>
      <c r="M29" s="26" t="str">
        <f>IF(Fahrzeugwert!$F$11=B29,A29,"")</f>
        <v/>
      </c>
      <c r="N29" s="12"/>
      <c r="O29" s="44">
        <v>10</v>
      </c>
      <c r="P29" s="9">
        <f t="shared" si="0"/>
        <v>2026</v>
      </c>
      <c r="Q29" s="11">
        <f>Q28*(1+$R$21/100)</f>
        <v>1.1950925686223111</v>
      </c>
      <c r="S29" s="28" t="str">
        <f>IF(Fahrzeugwert!$F$15=Werte!P29,O29,"")</f>
        <v/>
      </c>
    </row>
    <row r="30" spans="1:21">
      <c r="A30" s="44">
        <v>26</v>
      </c>
      <c r="B30" s="24" t="s">
        <v>140</v>
      </c>
      <c r="C30" s="23">
        <v>2</v>
      </c>
      <c r="D30" s="23">
        <v>4</v>
      </c>
      <c r="E30" s="23">
        <v>651</v>
      </c>
      <c r="F30" s="23">
        <v>50</v>
      </c>
      <c r="G30" s="24" t="s">
        <v>128</v>
      </c>
      <c r="H30" s="13">
        <v>3200</v>
      </c>
      <c r="I30" s="13">
        <v>2300</v>
      </c>
      <c r="J30" s="13">
        <v>1500</v>
      </c>
      <c r="K30" s="13">
        <v>600</v>
      </c>
      <c r="L30" s="13">
        <v>400</v>
      </c>
      <c r="M30" s="26" t="str">
        <f>IF(Fahrzeugwert!$F$11=B30,A30,"")</f>
        <v/>
      </c>
      <c r="N30" s="12"/>
      <c r="O30" s="44">
        <v>11</v>
      </c>
      <c r="P30" s="9">
        <f t="shared" si="0"/>
        <v>2027</v>
      </c>
      <c r="Q30" s="11">
        <f>Q29*(1+$R$21/100)</f>
        <v>1.2189944199947573</v>
      </c>
      <c r="S30" s="28" t="str">
        <f>IF(Fahrzeugwert!$F$15=Werte!P30,O30,"")</f>
        <v/>
      </c>
    </row>
    <row r="31" spans="1:21">
      <c r="A31" s="44">
        <v>27</v>
      </c>
      <c r="B31" s="2" t="s">
        <v>37</v>
      </c>
      <c r="C31" s="2">
        <v>4</v>
      </c>
      <c r="D31" s="2">
        <v>4</v>
      </c>
      <c r="E31" s="2">
        <v>748</v>
      </c>
      <c r="F31" s="2">
        <v>82</v>
      </c>
      <c r="G31" s="2" t="s">
        <v>38</v>
      </c>
      <c r="H31" s="3">
        <v>6000</v>
      </c>
      <c r="I31" s="3">
        <v>4000</v>
      </c>
      <c r="J31" s="3">
        <v>3200</v>
      </c>
      <c r="K31" s="3">
        <v>1800</v>
      </c>
      <c r="L31" s="3">
        <v>600</v>
      </c>
      <c r="M31" s="26" t="str">
        <f>IF(Fahrzeugwert!$F$11=B31,A31,"")</f>
        <v/>
      </c>
      <c r="N31" s="12"/>
      <c r="O31" s="44">
        <v>12</v>
      </c>
      <c r="P31" s="9">
        <f t="shared" si="0"/>
        <v>2028</v>
      </c>
      <c r="Q31" s="11">
        <f>Q30*(1+$R$21/100)</f>
        <v>1.2433743083946525</v>
      </c>
      <c r="S31" s="28" t="str">
        <f>IF(Fahrzeugwert!$F$15=Werte!P31,O31,"")</f>
        <v/>
      </c>
    </row>
    <row r="32" spans="1:21">
      <c r="A32" s="44">
        <v>28</v>
      </c>
      <c r="B32" s="2" t="s">
        <v>39</v>
      </c>
      <c r="C32" s="2">
        <v>4</v>
      </c>
      <c r="D32" s="2">
        <v>4</v>
      </c>
      <c r="E32" s="2">
        <v>1075</v>
      </c>
      <c r="F32" s="2">
        <v>100</v>
      </c>
      <c r="G32" s="2" t="s">
        <v>38</v>
      </c>
      <c r="H32" s="3">
        <v>7400</v>
      </c>
      <c r="I32" s="3">
        <v>5300</v>
      </c>
      <c r="J32" s="3">
        <v>3900</v>
      </c>
      <c r="K32" s="3">
        <v>2200</v>
      </c>
      <c r="L32" s="3">
        <v>900</v>
      </c>
      <c r="M32" s="26" t="str">
        <f>IF(Fahrzeugwert!$F$11=B32,A32,"")</f>
        <v/>
      </c>
      <c r="N32" s="12"/>
      <c r="O32" s="44">
        <v>13</v>
      </c>
      <c r="P32" s="9">
        <f t="shared" si="0"/>
        <v>2029</v>
      </c>
      <c r="Q32" s="11">
        <f>Q31*(1+$R$21/100)</f>
        <v>1.2682417945625455</v>
      </c>
      <c r="S32" s="28" t="str">
        <f>IF(Fahrzeugwert!$F$15=Werte!P32,O32,"")</f>
        <v/>
      </c>
    </row>
    <row r="33" spans="1:19">
      <c r="A33" s="44">
        <v>29</v>
      </c>
      <c r="B33" s="22" t="s">
        <v>141</v>
      </c>
      <c r="C33" s="2">
        <v>4</v>
      </c>
      <c r="D33" s="2">
        <v>4</v>
      </c>
      <c r="E33" s="2">
        <v>748</v>
      </c>
      <c r="F33" s="2">
        <v>100</v>
      </c>
      <c r="G33" s="22" t="s">
        <v>142</v>
      </c>
      <c r="H33" s="3">
        <v>3800</v>
      </c>
      <c r="I33" s="3">
        <v>3000</v>
      </c>
      <c r="J33" s="3">
        <v>1700</v>
      </c>
      <c r="K33" s="3">
        <v>700</v>
      </c>
      <c r="L33" s="3">
        <v>400</v>
      </c>
      <c r="M33" s="26" t="str">
        <f>IF(Fahrzeugwert!$F$11=B33,A33,"")</f>
        <v/>
      </c>
      <c r="N33" s="12"/>
      <c r="O33" s="44">
        <v>14</v>
      </c>
      <c r="P33" s="9">
        <f t="shared" si="0"/>
        <v>2030</v>
      </c>
      <c r="Q33" s="11">
        <f>Q32*(1+$R$21/100)</f>
        <v>1.2936066304537963</v>
      </c>
      <c r="S33" s="28" t="str">
        <f>IF(Fahrzeugwert!$F$15=Werte!P33,O33,"")</f>
        <v/>
      </c>
    </row>
    <row r="34" spans="1:19">
      <c r="A34" s="44">
        <v>30</v>
      </c>
      <c r="B34" s="22" t="s">
        <v>133</v>
      </c>
      <c r="C34" s="2">
        <v>4</v>
      </c>
      <c r="D34" s="2">
        <v>4</v>
      </c>
      <c r="E34" s="2">
        <v>1128</v>
      </c>
      <c r="F34" s="2">
        <v>100</v>
      </c>
      <c r="G34" s="22" t="s">
        <v>134</v>
      </c>
      <c r="H34" s="3">
        <v>4100</v>
      </c>
      <c r="I34" s="3">
        <v>3400</v>
      </c>
      <c r="J34" s="3">
        <v>1800</v>
      </c>
      <c r="K34" s="3">
        <v>700</v>
      </c>
      <c r="L34" s="3">
        <v>400</v>
      </c>
      <c r="M34" s="26" t="str">
        <f>IF(Fahrzeugwert!$F$11=B34,A34,"")</f>
        <v/>
      </c>
      <c r="N34" s="12"/>
      <c r="O34" s="44">
        <v>15</v>
      </c>
      <c r="P34" s="9">
        <f t="shared" si="0"/>
        <v>2031</v>
      </c>
      <c r="Q34" s="11">
        <f>Q33*(1+$R$21/100)</f>
        <v>1.3194787630628724</v>
      </c>
      <c r="S34" s="28" t="str">
        <f>IF(Fahrzeugwert!$F$15=Werte!P34,O34,"")</f>
        <v/>
      </c>
    </row>
    <row r="35" spans="1:19">
      <c r="A35" s="44">
        <v>31</v>
      </c>
      <c r="B35" s="2" t="s">
        <v>40</v>
      </c>
      <c r="C35" s="2">
        <v>1</v>
      </c>
      <c r="D35" s="2">
        <v>2</v>
      </c>
      <c r="E35" s="2">
        <v>88</v>
      </c>
      <c r="F35" s="2">
        <v>6.3</v>
      </c>
      <c r="G35" s="2" t="s">
        <v>41</v>
      </c>
      <c r="H35" s="3">
        <v>2400</v>
      </c>
      <c r="I35" s="3">
        <v>1900</v>
      </c>
      <c r="J35" s="3">
        <v>1200</v>
      </c>
      <c r="K35" s="3">
        <v>700</v>
      </c>
      <c r="L35" s="3">
        <v>300</v>
      </c>
      <c r="M35" s="26" t="str">
        <f>IF(Fahrzeugwert!$F$11=B35,A35,"")</f>
        <v/>
      </c>
      <c r="N35" s="12"/>
      <c r="O35" s="44">
        <v>16</v>
      </c>
      <c r="P35" s="40">
        <f t="shared" si="0"/>
        <v>2032</v>
      </c>
      <c r="Q35" s="41">
        <f>Q34*(1+$R$21/100)</f>
        <v>1.3458683383241299</v>
      </c>
      <c r="S35" s="42" t="str">
        <f>IF(Fahrzeugwert!$F$15=Werte!P35,O35,"")</f>
        <v/>
      </c>
    </row>
    <row r="36" spans="1:19">
      <c r="A36" s="44">
        <v>32</v>
      </c>
      <c r="B36" s="2" t="s">
        <v>42</v>
      </c>
      <c r="C36" s="2">
        <v>1</v>
      </c>
      <c r="D36" s="2">
        <v>2</v>
      </c>
      <c r="E36" s="2">
        <v>123</v>
      </c>
      <c r="F36" s="2">
        <v>8</v>
      </c>
      <c r="G36" s="2" t="s">
        <v>43</v>
      </c>
      <c r="H36" s="3">
        <v>3500</v>
      </c>
      <c r="I36" s="3">
        <v>2600</v>
      </c>
      <c r="J36" s="3">
        <v>1700</v>
      </c>
      <c r="K36" s="3">
        <v>900</v>
      </c>
      <c r="L36" s="3">
        <v>500</v>
      </c>
      <c r="M36" s="26" t="str">
        <f>IF(Fahrzeugwert!$F$11=B36,A36,"")</f>
        <v/>
      </c>
      <c r="N36" s="12"/>
      <c r="O36" s="32" t="s">
        <v>144</v>
      </c>
      <c r="P36" s="30"/>
      <c r="Q36" s="30"/>
      <c r="R36" s="30"/>
      <c r="S36" s="43">
        <f>SUM(S20:S35)</f>
        <v>1</v>
      </c>
    </row>
    <row r="37" spans="1:19">
      <c r="A37" s="44">
        <v>33</v>
      </c>
      <c r="B37" s="2" t="s">
        <v>44</v>
      </c>
      <c r="C37" s="2">
        <v>1</v>
      </c>
      <c r="D37" s="2">
        <v>2</v>
      </c>
      <c r="E37" s="2">
        <v>123</v>
      </c>
      <c r="F37" s="2">
        <v>9.5</v>
      </c>
      <c r="G37" s="2" t="s">
        <v>45</v>
      </c>
      <c r="H37" s="3">
        <v>2100</v>
      </c>
      <c r="I37" s="3">
        <v>1500</v>
      </c>
      <c r="J37" s="3">
        <v>1000</v>
      </c>
      <c r="K37" s="3">
        <v>600</v>
      </c>
      <c r="L37" s="3">
        <v>200</v>
      </c>
      <c r="M37" s="26" t="str">
        <f>IF(Fahrzeugwert!$F$11=B37,A37,"")</f>
        <v/>
      </c>
      <c r="N37" s="12"/>
    </row>
    <row r="38" spans="1:19">
      <c r="A38" s="44">
        <v>34</v>
      </c>
      <c r="B38" s="2" t="s">
        <v>46</v>
      </c>
      <c r="C38" s="2">
        <v>1</v>
      </c>
      <c r="D38" s="2">
        <v>2</v>
      </c>
      <c r="E38" s="2">
        <v>246</v>
      </c>
      <c r="F38" s="2">
        <v>23</v>
      </c>
      <c r="G38" s="2" t="s">
        <v>47</v>
      </c>
      <c r="H38" s="3">
        <v>2400</v>
      </c>
      <c r="I38" s="3">
        <v>1900</v>
      </c>
      <c r="J38" s="3">
        <v>1200</v>
      </c>
      <c r="K38" s="3">
        <v>700</v>
      </c>
      <c r="L38" s="3">
        <v>200</v>
      </c>
      <c r="M38" s="26" t="str">
        <f>IF(Fahrzeugwert!$F$11=B38,A38,"")</f>
        <v/>
      </c>
      <c r="N38" s="12"/>
      <c r="O38" s="29" t="s">
        <v>124</v>
      </c>
      <c r="P38" s="30"/>
      <c r="Q38" s="30"/>
      <c r="R38" s="31"/>
    </row>
    <row r="39" spans="1:19">
      <c r="A39" s="44">
        <v>35</v>
      </c>
      <c r="B39" s="2" t="s">
        <v>48</v>
      </c>
      <c r="C39" s="2">
        <v>1</v>
      </c>
      <c r="D39" s="2">
        <v>4</v>
      </c>
      <c r="E39" s="2">
        <v>369</v>
      </c>
      <c r="F39" s="2">
        <v>24</v>
      </c>
      <c r="G39" s="2" t="s">
        <v>49</v>
      </c>
      <c r="H39" s="3">
        <v>3200</v>
      </c>
      <c r="I39" s="3">
        <v>2100</v>
      </c>
      <c r="J39" s="3">
        <v>1400</v>
      </c>
      <c r="K39" s="3">
        <v>800</v>
      </c>
      <c r="L39" s="3">
        <v>400</v>
      </c>
      <c r="M39" s="26" t="str">
        <f>IF(Fahrzeugwert!$F$11=B39,A39,"")</f>
        <v/>
      </c>
      <c r="N39" s="12"/>
      <c r="O39" s="47" t="s">
        <v>121</v>
      </c>
      <c r="P39" s="2" t="str">
        <f>Fahrzeugwert!D37</f>
        <v>Maximaler Zeitwert:</v>
      </c>
      <c r="Q39" s="18">
        <f>ROUND($Q$40*R39,-2)</f>
        <v>2300</v>
      </c>
      <c r="R39" s="20">
        <v>1.2</v>
      </c>
    </row>
    <row r="40" spans="1:19">
      <c r="A40" s="44">
        <v>36</v>
      </c>
      <c r="B40" s="2" t="s">
        <v>89</v>
      </c>
      <c r="C40" s="2">
        <v>1</v>
      </c>
      <c r="D40" s="2">
        <v>4</v>
      </c>
      <c r="E40" s="2">
        <v>397</v>
      </c>
      <c r="F40" s="2">
        <v>24</v>
      </c>
      <c r="G40" s="2" t="s">
        <v>90</v>
      </c>
      <c r="H40" s="3">
        <v>2600</v>
      </c>
      <c r="I40" s="3">
        <v>1500</v>
      </c>
      <c r="J40" s="3">
        <v>900</v>
      </c>
      <c r="K40" s="3">
        <v>600</v>
      </c>
      <c r="L40" s="3">
        <v>300</v>
      </c>
      <c r="M40" s="26" t="str">
        <f>IF(Fahrzeugwert!$F$11=B40,A40,"")</f>
        <v/>
      </c>
      <c r="N40" s="12"/>
      <c r="O40" s="47" t="s">
        <v>122</v>
      </c>
      <c r="P40" s="2" t="str">
        <f>Fahrzeugwert!D38</f>
        <v>Mittlerer Zeitwert:</v>
      </c>
      <c r="Q40" s="18">
        <f>IF(Fahrzeugwert!D34="",ROUND(VLOOKUP(Werte!M47,Werte!A5:L46,Werte!U17+7)*VLOOKUP(Werte!S36,Werte!O20:Q35,3)+Fahrzeugwert!F35,-1),Fahrzeugwert!F34+Fahrzeugwert!F35)</f>
        <v>1900</v>
      </c>
      <c r="R40" s="19">
        <v>1</v>
      </c>
    </row>
    <row r="41" spans="1:19">
      <c r="A41" s="44">
        <v>37</v>
      </c>
      <c r="B41" s="22" t="s">
        <v>129</v>
      </c>
      <c r="C41" s="2">
        <v>1</v>
      </c>
      <c r="D41" s="2">
        <v>4</v>
      </c>
      <c r="E41" s="2">
        <v>499</v>
      </c>
      <c r="F41" s="2">
        <v>27</v>
      </c>
      <c r="G41" s="22" t="s">
        <v>130</v>
      </c>
      <c r="H41" s="3">
        <v>2200</v>
      </c>
      <c r="I41" s="3">
        <v>1900</v>
      </c>
      <c r="J41" s="3">
        <v>1000</v>
      </c>
      <c r="K41" s="3">
        <v>500</v>
      </c>
      <c r="L41" s="3">
        <v>300</v>
      </c>
      <c r="M41" s="26" t="str">
        <f>IF(Fahrzeugwert!$F$11=B41,A41,"")</f>
        <v/>
      </c>
      <c r="N41" s="12"/>
      <c r="O41" s="47" t="s">
        <v>123</v>
      </c>
      <c r="P41" s="2" t="str">
        <f>Fahrzeugwert!D39</f>
        <v>Minimaler Zeitwert:</v>
      </c>
      <c r="Q41" s="18">
        <f>ROUND($Q$40*R41,-2)</f>
        <v>1300</v>
      </c>
      <c r="R41" s="20">
        <v>0.7</v>
      </c>
    </row>
    <row r="42" spans="1:19">
      <c r="A42" s="44">
        <v>38</v>
      </c>
      <c r="B42" s="2" t="s">
        <v>50</v>
      </c>
      <c r="C42" s="2"/>
      <c r="D42" s="2"/>
      <c r="E42" s="2">
        <v>487</v>
      </c>
      <c r="F42" s="2">
        <v>63</v>
      </c>
      <c r="G42" s="2" t="s">
        <v>51</v>
      </c>
      <c r="H42" s="3">
        <v>12500</v>
      </c>
      <c r="I42" s="3">
        <v>9000</v>
      </c>
      <c r="J42" s="3">
        <v>6500</v>
      </c>
      <c r="K42" s="3">
        <v>3900</v>
      </c>
      <c r="L42" s="3">
        <v>2000</v>
      </c>
      <c r="M42" s="26" t="str">
        <f>IF(Fahrzeugwert!$F$11=B42,A42,"")</f>
        <v/>
      </c>
      <c r="N42" s="12"/>
    </row>
    <row r="43" spans="1:19">
      <c r="A43" s="44">
        <v>39</v>
      </c>
      <c r="B43" s="24" t="s">
        <v>126</v>
      </c>
      <c r="C43" s="24">
        <v>4</v>
      </c>
      <c r="D43" s="24">
        <v>4</v>
      </c>
      <c r="E43" s="24">
        <v>673</v>
      </c>
      <c r="F43" s="24">
        <v>85</v>
      </c>
      <c r="G43" s="24" t="s">
        <v>127</v>
      </c>
      <c r="H43" s="25">
        <v>7000</v>
      </c>
      <c r="I43" s="25">
        <v>5500</v>
      </c>
      <c r="J43" s="25">
        <v>3700</v>
      </c>
      <c r="K43" s="25">
        <v>1800</v>
      </c>
      <c r="L43" s="25">
        <v>1000</v>
      </c>
      <c r="M43" s="26" t="str">
        <f>IF(Fahrzeugwert!$F$11=B43,A43,"")</f>
        <v/>
      </c>
      <c r="N43" s="12"/>
    </row>
    <row r="44" spans="1:19">
      <c r="A44" s="44">
        <v>40</v>
      </c>
      <c r="B44" s="22" t="s">
        <v>135</v>
      </c>
      <c r="C44" s="2">
        <v>2</v>
      </c>
      <c r="D44" s="2">
        <v>2</v>
      </c>
      <c r="E44" s="2">
        <v>246</v>
      </c>
      <c r="F44" s="2">
        <v>46</v>
      </c>
      <c r="G44" s="22" t="s">
        <v>136</v>
      </c>
      <c r="H44" s="3">
        <v>8700</v>
      </c>
      <c r="I44" s="3">
        <v>6100</v>
      </c>
      <c r="J44" s="3">
        <v>2900</v>
      </c>
      <c r="K44" s="3">
        <v>1700</v>
      </c>
      <c r="L44" s="3">
        <v>900</v>
      </c>
      <c r="M44" s="26" t="str">
        <f>IF(Fahrzeugwert!$F$11=B44,A44,"")</f>
        <v/>
      </c>
      <c r="N44" s="1"/>
    </row>
    <row r="45" spans="1:19">
      <c r="A45" s="44">
        <v>41</v>
      </c>
      <c r="B45" s="22" t="s">
        <v>137</v>
      </c>
      <c r="C45" s="2">
        <v>4</v>
      </c>
      <c r="D45" s="2">
        <v>2</v>
      </c>
      <c r="E45" s="2">
        <v>495</v>
      </c>
      <c r="F45" s="2">
        <v>95</v>
      </c>
      <c r="G45" s="22" t="s">
        <v>138</v>
      </c>
      <c r="H45" s="3">
        <v>20000</v>
      </c>
      <c r="I45" s="3">
        <v>15700</v>
      </c>
      <c r="J45" s="3">
        <v>8400</v>
      </c>
      <c r="K45" s="3">
        <v>4500</v>
      </c>
      <c r="L45" s="3">
        <v>2000</v>
      </c>
      <c r="M45" s="26" t="str">
        <f>IF(Fahrzeugwert!$F$11=B45,A45,"")</f>
        <v/>
      </c>
      <c r="N45" s="1"/>
    </row>
    <row r="46" spans="1:19">
      <c r="A46" s="44">
        <v>42</v>
      </c>
      <c r="B46" s="22" t="s">
        <v>139</v>
      </c>
      <c r="C46" s="2" t="s">
        <v>120</v>
      </c>
      <c r="D46" s="2" t="s">
        <v>120</v>
      </c>
      <c r="E46" s="2" t="s">
        <v>120</v>
      </c>
      <c r="F46" s="2" t="s">
        <v>120</v>
      </c>
      <c r="G46" s="2" t="s">
        <v>119</v>
      </c>
      <c r="H46" s="3"/>
      <c r="I46" s="3"/>
      <c r="J46" s="3"/>
      <c r="K46" s="3"/>
      <c r="L46" s="3"/>
      <c r="M46" s="26" t="str">
        <f>IF(Fahrzeugwert!$F$11=B46,A46,"")</f>
        <v/>
      </c>
      <c r="N46" s="1"/>
    </row>
    <row r="47" spans="1:19">
      <c r="A47" s="32" t="s">
        <v>144</v>
      </c>
      <c r="B47" s="30"/>
      <c r="C47" s="30"/>
      <c r="D47" s="30"/>
      <c r="E47" s="30"/>
      <c r="F47" s="30"/>
      <c r="G47" s="30"/>
      <c r="H47" s="30"/>
      <c r="I47" s="30"/>
      <c r="J47" s="30"/>
      <c r="K47" s="30"/>
      <c r="L47" s="30"/>
      <c r="M47" s="43">
        <f>SUM(M5:M46)</f>
        <v>22</v>
      </c>
    </row>
  </sheetData>
  <phoneticPr fontId="0" type="noConversion"/>
  <pageMargins left="0.98425196850393704" right="0.78740157480314965" top="0.98425196850393704" bottom="0.98425196850393704" header="0.51181102362204722" footer="0.51181102362204722"/>
  <pageSetup paperSize="9" orientation="portrait" horizontalDpi="4294967293" verticalDpi="0" r:id="rId1"/>
  <headerFooter alignWithMargins="0">
    <oddHeader>&amp;L&amp;"Arial,Fett"&amp;12SUZUKI-Motorräder, Wertermittlung</oddHeader>
    <oddFooter>&amp;L© Michael von http://www.gs-classic.de (V 1.0, Alle Angaben ohne Gewähr)&amp;R&amp;P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Fahrzeugwert</vt:lpstr>
      <vt:lpstr>Werte</vt:lpstr>
      <vt:lpstr>Fahrzeugwert!Druckbereich</vt:lpstr>
      <vt:lpstr>Werte!Druckbereich</vt:lpstr>
    </vt:vector>
  </TitlesOfParts>
  <Company>GS-Classic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Ermittlung des Zeitwertes</dc:title>
  <dc:subject>SUZUKI, Zeitwert, Motorrad</dc:subject>
  <dc:creator>msb</dc:creator>
  <cp:keywords>SUZUKI, Zeitwert, Motorrad</cp:keywords>
  <cp:lastModifiedBy>Michael B.</cp:lastModifiedBy>
  <cp:lastPrinted>2017-10-23T17:35:06Z</cp:lastPrinted>
  <dcterms:created xsi:type="dcterms:W3CDTF">2005-10-07T15:55:06Z</dcterms:created>
  <dcterms:modified xsi:type="dcterms:W3CDTF">2017-10-23T17:40:17Z</dcterms:modified>
</cp:coreProperties>
</file>